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6"/>
  </bookViews>
  <sheets>
    <sheet name="1.sz.tábla" sheetId="1" r:id="rId1"/>
    <sheet name="2.sz.tábla" sheetId="2" r:id="rId2"/>
    <sheet name="2.1.sz.tábla" sheetId="9" r:id="rId3"/>
    <sheet name="2.2.sz.tábla" sheetId="10" r:id="rId4"/>
    <sheet name="2.3.sz.tábla" sheetId="11" r:id="rId5"/>
    <sheet name="3.sz.tábla" sheetId="3" r:id="rId6"/>
    <sheet name="3.1.sz.tábla" sheetId="12" r:id="rId7"/>
    <sheet name="4.sz.tábla" sheetId="4" r:id="rId8"/>
    <sheet name="5.sz.tábla" sheetId="5" r:id="rId9"/>
    <sheet name="6.sz.tábla" sheetId="6" r:id="rId10"/>
    <sheet name="7.sz.tábla" sheetId="7" r:id="rId11"/>
  </sheets>
  <calcPr calcId="152511"/>
</workbook>
</file>

<file path=xl/calcChain.xml><?xml version="1.0" encoding="utf-8"?>
<calcChain xmlns="http://schemas.openxmlformats.org/spreadsheetml/2006/main">
  <c r="R19" i="2" l="1"/>
  <c r="R25" i="2" l="1"/>
  <c r="R17" i="2"/>
  <c r="R43" i="1"/>
  <c r="R38" i="1"/>
  <c r="R42" i="1"/>
  <c r="E40" i="11" l="1"/>
  <c r="D40" i="11"/>
  <c r="C40" i="11"/>
  <c r="E28" i="11"/>
  <c r="E43" i="11" s="1"/>
  <c r="D28" i="11"/>
  <c r="D43" i="11" s="1"/>
  <c r="C28" i="11"/>
  <c r="C43" i="11" s="1"/>
  <c r="D42" i="10"/>
  <c r="E42" i="10"/>
  <c r="D39" i="10"/>
  <c r="E39" i="10"/>
  <c r="D27" i="10"/>
  <c r="E27" i="10"/>
  <c r="Z29" i="9" l="1"/>
  <c r="Z14" i="9"/>
  <c r="K29" i="9"/>
  <c r="L29" i="9"/>
  <c r="C39" i="10" l="1"/>
  <c r="C27" i="10"/>
  <c r="C42" i="10" s="1"/>
  <c r="Y30" i="9"/>
  <c r="X29" i="9"/>
  <c r="W29" i="9"/>
  <c r="V29" i="9"/>
  <c r="U29" i="9"/>
  <c r="T29" i="9"/>
  <c r="S29" i="9"/>
  <c r="R29" i="9"/>
  <c r="Q29" i="9"/>
  <c r="P29" i="9"/>
  <c r="O29" i="9"/>
  <c r="N29" i="9"/>
  <c r="M29" i="9"/>
  <c r="J29" i="9"/>
  <c r="I29" i="9"/>
  <c r="H29" i="9"/>
  <c r="H33" i="9" s="1"/>
  <c r="G29" i="9"/>
  <c r="F29" i="9"/>
  <c r="E29" i="9"/>
  <c r="E33" i="9" s="1"/>
  <c r="D29" i="9"/>
  <c r="AA28" i="9"/>
  <c r="Z28" i="9"/>
  <c r="Y28" i="9"/>
  <c r="AA27" i="9"/>
  <c r="Z27" i="9"/>
  <c r="Y27" i="9"/>
  <c r="AA26" i="9"/>
  <c r="Z26" i="9"/>
  <c r="Y26" i="9"/>
  <c r="AA25" i="9"/>
  <c r="Z25" i="9"/>
  <c r="Y25" i="9"/>
  <c r="AA24" i="9"/>
  <c r="Z24" i="9"/>
  <c r="Y24" i="9"/>
  <c r="AA23" i="9"/>
  <c r="Z23" i="9"/>
  <c r="Y23" i="9"/>
  <c r="AA22" i="9"/>
  <c r="Z22" i="9"/>
  <c r="Y22" i="9"/>
  <c r="AA21" i="9"/>
  <c r="Z21" i="9"/>
  <c r="Y21" i="9"/>
  <c r="AA20" i="9"/>
  <c r="Z20" i="9"/>
  <c r="Y20" i="9"/>
  <c r="AA19" i="9"/>
  <c r="Z19" i="9"/>
  <c r="Y19" i="9"/>
  <c r="AA18" i="9"/>
  <c r="Z18" i="9"/>
  <c r="Y18" i="9"/>
  <c r="AA17" i="9"/>
  <c r="Z17" i="9"/>
  <c r="Y17" i="9"/>
  <c r="AA16" i="9"/>
  <c r="Z16" i="9"/>
  <c r="Y16" i="9"/>
  <c r="AA15" i="9"/>
  <c r="Z15" i="9"/>
  <c r="Y15" i="9"/>
  <c r="AA14" i="9"/>
  <c r="Y14" i="9"/>
  <c r="D51" i="7"/>
  <c r="C51" i="7"/>
  <c r="D45" i="7"/>
  <c r="D52" i="7" s="1"/>
  <c r="C45" i="7"/>
  <c r="D33" i="7"/>
  <c r="C33" i="7"/>
  <c r="D29" i="7"/>
  <c r="C29" i="7"/>
  <c r="C24" i="7"/>
  <c r="D17" i="7"/>
  <c r="C17" i="7"/>
  <c r="D13" i="7"/>
  <c r="C13" i="7"/>
  <c r="C36" i="7" s="1"/>
  <c r="C53" i="7" s="1"/>
  <c r="D37" i="6"/>
  <c r="C37" i="6"/>
  <c r="D30" i="6"/>
  <c r="C30" i="6"/>
  <c r="D24" i="6"/>
  <c r="C24" i="6"/>
  <c r="D20" i="6"/>
  <c r="C20" i="6"/>
  <c r="D15" i="6"/>
  <c r="C15" i="6"/>
  <c r="D12" i="6"/>
  <c r="C12" i="6"/>
  <c r="D7" i="6"/>
  <c r="D29" i="6" s="1"/>
  <c r="C7" i="6"/>
  <c r="C29" i="6" s="1"/>
  <c r="B23" i="5"/>
  <c r="B20" i="5"/>
  <c r="B24" i="5" s="1"/>
  <c r="B16" i="5"/>
  <c r="B13" i="5"/>
  <c r="Y29" i="9" l="1"/>
  <c r="AA29" i="9"/>
  <c r="D36" i="7"/>
  <c r="D53" i="7" s="1"/>
  <c r="D42" i="6"/>
  <c r="C42" i="6"/>
  <c r="B17" i="5"/>
  <c r="B25" i="5" s="1"/>
  <c r="L32" i="4" l="1"/>
  <c r="L33" i="4"/>
  <c r="L34" i="4"/>
  <c r="L17" i="4"/>
  <c r="L16" i="4"/>
  <c r="L14" i="4"/>
  <c r="L13" i="4"/>
  <c r="L12" i="4"/>
  <c r="L11" i="4"/>
  <c r="L10" i="4"/>
  <c r="F8" i="4"/>
  <c r="C23" i="4"/>
  <c r="C24" i="4"/>
  <c r="D23" i="4"/>
  <c r="D24" i="4"/>
  <c r="E23" i="4"/>
  <c r="E24" i="4"/>
  <c r="F24" i="4"/>
  <c r="F23" i="4"/>
  <c r="F20" i="4"/>
  <c r="F19" i="4"/>
  <c r="F18" i="4"/>
  <c r="F17" i="4"/>
  <c r="F12" i="4"/>
  <c r="E12" i="4"/>
  <c r="C33" i="4"/>
  <c r="D33" i="4"/>
  <c r="E33" i="4"/>
  <c r="F33" i="4"/>
  <c r="C34" i="4"/>
  <c r="D34" i="4"/>
  <c r="E34" i="4"/>
  <c r="F34" i="4"/>
  <c r="F27" i="4"/>
  <c r="F21" i="4"/>
  <c r="F15" i="4"/>
  <c r="F13" i="4" s="1"/>
  <c r="F14" i="4"/>
  <c r="F11" i="4"/>
  <c r="F10" i="4"/>
  <c r="I20" i="3"/>
  <c r="I8" i="3"/>
  <c r="F32" i="4"/>
  <c r="I29" i="3"/>
  <c r="I26" i="3"/>
  <c r="I21" i="3"/>
  <c r="I22" i="3"/>
  <c r="Q46" i="1"/>
  <c r="Q47" i="1"/>
  <c r="Q48" i="1"/>
  <c r="R48" i="1"/>
  <c r="Q43" i="1"/>
  <c r="Q40" i="1"/>
  <c r="Q38" i="1"/>
  <c r="S38" i="1"/>
  <c r="Q32" i="1"/>
  <c r="R32" i="1"/>
  <c r="S32" i="1"/>
  <c r="Q25" i="1"/>
  <c r="R26" i="1"/>
  <c r="R25" i="1" s="1"/>
  <c r="Q22" i="1"/>
  <c r="R22" i="1"/>
  <c r="Q42" i="2"/>
  <c r="S42" i="2"/>
  <c r="Q28" i="2"/>
  <c r="R28" i="2"/>
  <c r="Q34" i="2"/>
  <c r="R34" i="2"/>
  <c r="Q23" i="2"/>
  <c r="R23" i="2"/>
  <c r="S23" i="2"/>
  <c r="Q20" i="2"/>
  <c r="Q41" i="2" s="1"/>
  <c r="Q14" i="2"/>
  <c r="R14" i="2"/>
  <c r="S14" i="2"/>
  <c r="Q10" i="2"/>
  <c r="R10" i="2"/>
  <c r="S10" i="2"/>
  <c r="R42" i="2" l="1"/>
  <c r="R40" i="2"/>
  <c r="R41" i="2"/>
  <c r="S40" i="2"/>
  <c r="S41" i="2"/>
  <c r="S48" i="1"/>
  <c r="F16" i="4"/>
  <c r="Q40" i="2"/>
  <c r="O37" i="1"/>
  <c r="K32" i="4" l="1"/>
  <c r="K33" i="4"/>
  <c r="K34" i="4"/>
  <c r="K17" i="4"/>
  <c r="K16" i="4"/>
  <c r="K13" i="4"/>
  <c r="K12" i="4"/>
  <c r="K11" i="4"/>
  <c r="K10" i="4"/>
  <c r="E27" i="4"/>
  <c r="E21" i="4"/>
  <c r="E20" i="4"/>
  <c r="E19" i="4"/>
  <c r="E18" i="4"/>
  <c r="E17" i="4"/>
  <c r="E14" i="4"/>
  <c r="E11" i="4"/>
  <c r="E10" i="4"/>
  <c r="E32" i="4"/>
  <c r="E9" i="4"/>
  <c r="O34" i="2"/>
  <c r="O28" i="2"/>
  <c r="O19" i="2"/>
  <c r="O17" i="2"/>
  <c r="E16" i="4" l="1"/>
  <c r="O23" i="2"/>
  <c r="P23" i="2"/>
  <c r="O25" i="2"/>
  <c r="O20" i="2"/>
  <c r="P10" i="2"/>
  <c r="O14" i="2"/>
  <c r="P14" i="2"/>
  <c r="O10" i="2"/>
  <c r="H22" i="3" l="1"/>
  <c r="H21" i="3" s="1"/>
  <c r="O40" i="2"/>
  <c r="P40" i="2"/>
  <c r="O41" i="2"/>
  <c r="P41" i="2"/>
  <c r="N42" i="2"/>
  <c r="O42" i="2"/>
  <c r="P42" i="2"/>
  <c r="N34" i="2"/>
  <c r="N23" i="2"/>
  <c r="K14" i="4" s="1"/>
  <c r="O43" i="1"/>
  <c r="N48" i="1" l="1"/>
  <c r="P48" i="1"/>
  <c r="N40" i="1"/>
  <c r="O40" i="1"/>
  <c r="N32" i="1"/>
  <c r="P32" i="1"/>
  <c r="P46" i="1" s="1"/>
  <c r="L25" i="1"/>
  <c r="M25" i="1"/>
  <c r="L29" i="1"/>
  <c r="M29" i="1"/>
  <c r="N29" i="1"/>
  <c r="E15" i="4" s="1"/>
  <c r="E13" i="4" s="1"/>
  <c r="N25" i="1" l="1"/>
  <c r="P47" i="1"/>
  <c r="M23" i="2"/>
  <c r="M14" i="2"/>
  <c r="L34" i="2"/>
  <c r="L28" i="2"/>
  <c r="L23" i="2"/>
  <c r="L20" i="2"/>
  <c r="L14" i="2"/>
  <c r="L10" i="2"/>
  <c r="L25" i="2"/>
  <c r="L19" i="2"/>
  <c r="L17" i="2"/>
  <c r="M32" i="1"/>
  <c r="L32" i="1"/>
  <c r="L48" i="1"/>
  <c r="L45" i="1"/>
  <c r="M46" i="1"/>
  <c r="L34" i="1"/>
  <c r="K29" i="1" l="1"/>
  <c r="K38" i="1"/>
  <c r="K40" i="1"/>
  <c r="K28" i="2" l="1"/>
  <c r="D32" i="4" l="1"/>
  <c r="D12" i="4"/>
  <c r="J32" i="4"/>
  <c r="J33" i="4"/>
  <c r="J34" i="4"/>
  <c r="J17" i="4"/>
  <c r="J16" i="4"/>
  <c r="J13" i="4"/>
  <c r="J11" i="4"/>
  <c r="J18" i="4"/>
  <c r="D27" i="4"/>
  <c r="D21" i="4"/>
  <c r="D20" i="4"/>
  <c r="D19" i="4"/>
  <c r="D18" i="4"/>
  <c r="D17" i="4"/>
  <c r="D15" i="4"/>
  <c r="D11" i="4"/>
  <c r="G22" i="3"/>
  <c r="G21" i="3" s="1"/>
  <c r="L40" i="2"/>
  <c r="M40" i="2"/>
  <c r="L41" i="2"/>
  <c r="M41" i="2"/>
  <c r="K42" i="2"/>
  <c r="L42" i="2"/>
  <c r="M42" i="2"/>
  <c r="K23" i="2"/>
  <c r="J14" i="4" s="1"/>
  <c r="M47" i="1"/>
  <c r="K48" i="1"/>
  <c r="M48" i="1"/>
  <c r="K26" i="1"/>
  <c r="D14" i="4" s="1"/>
  <c r="D13" i="4" s="1"/>
  <c r="D16" i="4" l="1"/>
  <c r="D29" i="3"/>
  <c r="I37" i="1" l="1"/>
  <c r="I18" i="1"/>
  <c r="C27" i="4"/>
  <c r="H23" i="2"/>
  <c r="H18" i="1" l="1"/>
  <c r="E22" i="1"/>
  <c r="H22" i="1"/>
  <c r="G33" i="1" l="1"/>
  <c r="F35" i="1"/>
  <c r="F36" i="1"/>
  <c r="F37" i="1"/>
  <c r="F34" i="1"/>
  <c r="F33" i="1" s="1"/>
  <c r="E33" i="1"/>
  <c r="E29" i="1"/>
  <c r="E26" i="1"/>
  <c r="F26" i="1" s="1"/>
  <c r="F27" i="1" s="1"/>
  <c r="F24" i="1"/>
  <c r="F19" i="1"/>
  <c r="E18" i="1"/>
  <c r="F16" i="2"/>
  <c r="F17" i="2"/>
  <c r="F18" i="2"/>
  <c r="F19" i="2"/>
  <c r="F21" i="2"/>
  <c r="F22" i="2"/>
  <c r="F24" i="2"/>
  <c r="F25" i="2"/>
  <c r="F27" i="2"/>
  <c r="F29" i="2"/>
  <c r="F30" i="2"/>
  <c r="F31" i="2"/>
  <c r="F32" i="2"/>
  <c r="F33" i="2"/>
  <c r="F35" i="2"/>
  <c r="F36" i="2"/>
  <c r="F37" i="2"/>
  <c r="F39" i="2"/>
  <c r="F15" i="2"/>
  <c r="E20" i="2"/>
  <c r="H32" i="1" l="1"/>
  <c r="H28" i="2" l="1"/>
  <c r="I14" i="4" l="1"/>
  <c r="I32" i="4"/>
  <c r="I33" i="4"/>
  <c r="I34" i="4"/>
  <c r="I11" i="4"/>
  <c r="B32" i="4"/>
  <c r="C32" i="4"/>
  <c r="C15" i="4"/>
  <c r="C20" i="4"/>
  <c r="C19" i="4"/>
  <c r="C18" i="4"/>
  <c r="C17" i="4"/>
  <c r="J42" i="2"/>
  <c r="H34" i="2"/>
  <c r="I17" i="4" s="1"/>
  <c r="I34" i="2"/>
  <c r="J28" i="2"/>
  <c r="I28" i="2"/>
  <c r="J23" i="2"/>
  <c r="I23" i="2"/>
  <c r="I20" i="2"/>
  <c r="J20" i="2"/>
  <c r="J14" i="2"/>
  <c r="I19" i="2"/>
  <c r="I18" i="2"/>
  <c r="I17" i="2"/>
  <c r="I10" i="2"/>
  <c r="J10" i="2"/>
  <c r="G38" i="1"/>
  <c r="H38" i="1"/>
  <c r="C21" i="4" s="1"/>
  <c r="I38" i="1"/>
  <c r="J38" i="1"/>
  <c r="K32" i="1"/>
  <c r="G32" i="1"/>
  <c r="J33" i="1"/>
  <c r="J32" i="1" s="1"/>
  <c r="K33" i="1"/>
  <c r="I35" i="1"/>
  <c r="I34" i="1"/>
  <c r="F25" i="1"/>
  <c r="G25" i="1"/>
  <c r="J25" i="1"/>
  <c r="K25" i="1"/>
  <c r="K46" i="1" s="1"/>
  <c r="L46" i="1" s="1"/>
  <c r="H26" i="1"/>
  <c r="H25" i="1" s="1"/>
  <c r="G23" i="1"/>
  <c r="C12" i="4"/>
  <c r="I22" i="1"/>
  <c r="J23" i="1"/>
  <c r="J22" i="1" s="1"/>
  <c r="J48" i="1" s="1"/>
  <c r="K23" i="1"/>
  <c r="K22" i="1" s="1"/>
  <c r="G18" i="1"/>
  <c r="C11" i="4"/>
  <c r="J18" i="1"/>
  <c r="K18" i="1"/>
  <c r="L18" i="1"/>
  <c r="M18" i="1"/>
  <c r="N18" i="1"/>
  <c r="O18" i="1"/>
  <c r="P18" i="1"/>
  <c r="Q18" i="1"/>
  <c r="R18" i="1"/>
  <c r="S18" i="1"/>
  <c r="G10" i="1"/>
  <c r="G9" i="1" s="1"/>
  <c r="H10" i="1"/>
  <c r="C10" i="4" s="1"/>
  <c r="I10" i="1"/>
  <c r="I9" i="1" s="1"/>
  <c r="J10" i="1"/>
  <c r="K10" i="1"/>
  <c r="L10" i="1"/>
  <c r="M10" i="1"/>
  <c r="M9" i="1" s="1"/>
  <c r="N10" i="1"/>
  <c r="O10" i="1"/>
  <c r="P10" i="1"/>
  <c r="Q10" i="1"/>
  <c r="R10" i="1"/>
  <c r="S10" i="1"/>
  <c r="S9" i="1" s="1"/>
  <c r="F43" i="1"/>
  <c r="G43" i="1"/>
  <c r="F40" i="1"/>
  <c r="G40" i="1"/>
  <c r="F39" i="1"/>
  <c r="F38" i="1" s="1"/>
  <c r="F11" i="1"/>
  <c r="F12" i="1"/>
  <c r="F13" i="1"/>
  <c r="F14" i="1"/>
  <c r="F15" i="1"/>
  <c r="F16" i="1"/>
  <c r="F17" i="1"/>
  <c r="F20" i="1"/>
  <c r="F21" i="1"/>
  <c r="G34" i="2"/>
  <c r="G28" i="2"/>
  <c r="G42" i="2" s="1"/>
  <c r="G23" i="2"/>
  <c r="G20" i="2"/>
  <c r="F20" i="2" s="1"/>
  <c r="G14" i="2"/>
  <c r="G10" i="2"/>
  <c r="F10" i="2"/>
  <c r="Q9" i="1" l="1"/>
  <c r="O9" i="1"/>
  <c r="K9" i="1"/>
  <c r="K47" i="1" s="1"/>
  <c r="D10" i="4"/>
  <c r="F18" i="1"/>
  <c r="R9" i="1"/>
  <c r="P9" i="1"/>
  <c r="N9" i="1"/>
  <c r="L9" i="1"/>
  <c r="J9" i="1"/>
  <c r="J47" i="1" s="1"/>
  <c r="F23" i="1"/>
  <c r="F22" i="1" s="1"/>
  <c r="G22" i="1"/>
  <c r="G48" i="1" s="1"/>
  <c r="C16" i="4"/>
  <c r="F14" i="2"/>
  <c r="G41" i="2"/>
  <c r="J41" i="2"/>
  <c r="I14" i="2"/>
  <c r="I41" i="2" s="1"/>
  <c r="J46" i="1"/>
  <c r="G47" i="1"/>
  <c r="G46" i="1"/>
  <c r="F48" i="1"/>
  <c r="C14" i="4"/>
  <c r="C13" i="4" s="1"/>
  <c r="H48" i="1"/>
  <c r="F10" i="1"/>
  <c r="J40" i="2"/>
  <c r="H9" i="1"/>
  <c r="I42" i="2"/>
  <c r="I40" i="2"/>
  <c r="G40" i="2"/>
  <c r="H11" i="4"/>
  <c r="H34" i="4"/>
  <c r="H33" i="4"/>
  <c r="H32" i="4"/>
  <c r="C9" i="4"/>
  <c r="B34" i="4"/>
  <c r="B33" i="4"/>
  <c r="B27" i="4"/>
  <c r="B26" i="4"/>
  <c r="B24" i="4"/>
  <c r="B23" i="4"/>
  <c r="B20" i="4"/>
  <c r="B19" i="4"/>
  <c r="B18" i="4"/>
  <c r="N46" i="1" l="1"/>
  <c r="H8" i="3" s="1"/>
  <c r="N47" i="1"/>
  <c r="G8" i="3"/>
  <c r="F9" i="1"/>
  <c r="H47" i="1"/>
  <c r="H46" i="1"/>
  <c r="F8" i="3" s="1"/>
  <c r="E34" i="2"/>
  <c r="E38" i="2"/>
  <c r="E23" i="2"/>
  <c r="F38" i="2" l="1"/>
  <c r="I18" i="4" s="1"/>
  <c r="H18" i="4"/>
  <c r="H14" i="4"/>
  <c r="F23" i="2"/>
  <c r="H17" i="4"/>
  <c r="F34" i="2"/>
  <c r="I31" i="4"/>
  <c r="J31" i="4"/>
  <c r="K31" i="4"/>
  <c r="L31" i="4"/>
  <c r="I30" i="4"/>
  <c r="J30" i="4"/>
  <c r="K30" i="4"/>
  <c r="L30" i="4"/>
  <c r="J15" i="4"/>
  <c r="K15" i="4"/>
  <c r="L15" i="4"/>
  <c r="K9" i="4"/>
  <c r="K8" i="4" s="1"/>
  <c r="K38" i="4" s="1"/>
  <c r="L9" i="4"/>
  <c r="L8" i="4" s="1"/>
  <c r="H31" i="4"/>
  <c r="H30" i="4" s="1"/>
  <c r="C31" i="4"/>
  <c r="C30" i="4" s="1"/>
  <c r="D31" i="4"/>
  <c r="D30" i="4" s="1"/>
  <c r="E31" i="4"/>
  <c r="E30" i="4" s="1"/>
  <c r="F31" i="4"/>
  <c r="F30" i="4" s="1"/>
  <c r="B31" i="4"/>
  <c r="B30" i="4" s="1"/>
  <c r="C25" i="4"/>
  <c r="D25" i="4"/>
  <c r="E25" i="4"/>
  <c r="F25" i="4"/>
  <c r="C22" i="4"/>
  <c r="D22" i="4"/>
  <c r="E22" i="4"/>
  <c r="F22" i="4"/>
  <c r="C8" i="4"/>
  <c r="D9" i="4"/>
  <c r="E8" i="4"/>
  <c r="F9" i="4"/>
  <c r="B25" i="4"/>
  <c r="B22" i="4"/>
  <c r="F22" i="3"/>
  <c r="F21" i="3" s="1"/>
  <c r="E22" i="3"/>
  <c r="E21" i="3" s="1"/>
  <c r="F10" i="3"/>
  <c r="F9" i="3" s="1"/>
  <c r="F14" i="3" s="1"/>
  <c r="G10" i="3"/>
  <c r="G9" i="3" s="1"/>
  <c r="G14" i="3" s="1"/>
  <c r="H10" i="3"/>
  <c r="H9" i="3" s="1"/>
  <c r="H14" i="3" s="1"/>
  <c r="I10" i="3"/>
  <c r="I9" i="3" s="1"/>
  <c r="I14" i="3" s="1"/>
  <c r="E10" i="3"/>
  <c r="E9" i="3" s="1"/>
  <c r="H38" i="2"/>
  <c r="K38" i="2"/>
  <c r="N38" i="2"/>
  <c r="R38" i="2"/>
  <c r="K34" i="2"/>
  <c r="N28" i="2"/>
  <c r="E28" i="2"/>
  <c r="F28" i="2" s="1"/>
  <c r="H20" i="2"/>
  <c r="I13" i="4" s="1"/>
  <c r="K20" i="2"/>
  <c r="N20" i="2"/>
  <c r="H14" i="2"/>
  <c r="K14" i="2"/>
  <c r="J12" i="4" s="1"/>
  <c r="N14" i="2"/>
  <c r="H10" i="2"/>
  <c r="I10" i="4" s="1"/>
  <c r="K10" i="2"/>
  <c r="N10" i="2"/>
  <c r="H13" i="4"/>
  <c r="E14" i="2"/>
  <c r="H12" i="4" s="1"/>
  <c r="E10" i="2"/>
  <c r="L38" i="4" l="1"/>
  <c r="E38" i="4"/>
  <c r="N40" i="2"/>
  <c r="H20" i="3" s="1"/>
  <c r="N41" i="2"/>
  <c r="K41" i="2"/>
  <c r="J10" i="4"/>
  <c r="J9" i="4" s="1"/>
  <c r="K40" i="2"/>
  <c r="G20" i="3" s="1"/>
  <c r="J8" i="4"/>
  <c r="J38" i="4" s="1"/>
  <c r="F41" i="2"/>
  <c r="F40" i="2"/>
  <c r="F42" i="2"/>
  <c r="F38" i="4"/>
  <c r="D8" i="4"/>
  <c r="D38" i="4" s="1"/>
  <c r="E40" i="2"/>
  <c r="E20" i="3" s="1"/>
  <c r="E26" i="3" s="1"/>
  <c r="H16" i="4"/>
  <c r="H15" i="4" s="1"/>
  <c r="E42" i="2"/>
  <c r="H10" i="4"/>
  <c r="H9" i="4" s="1"/>
  <c r="E41" i="2"/>
  <c r="C38" i="4"/>
  <c r="I16" i="4"/>
  <c r="I15" i="4" s="1"/>
  <c r="H42" i="2"/>
  <c r="I12" i="4"/>
  <c r="I9" i="4" s="1"/>
  <c r="H41" i="2"/>
  <c r="H40" i="2"/>
  <c r="F20" i="3" s="1"/>
  <c r="F29" i="3" s="1"/>
  <c r="I43" i="1"/>
  <c r="I48" i="1" s="1"/>
  <c r="L43" i="1"/>
  <c r="S43" i="1"/>
  <c r="E43" i="1"/>
  <c r="I40" i="1"/>
  <c r="L40" i="1"/>
  <c r="S40" i="1"/>
  <c r="R40" i="1" s="1"/>
  <c r="E40" i="1"/>
  <c r="L38" i="1"/>
  <c r="O38" i="1"/>
  <c r="E38" i="1"/>
  <c r="B21" i="4" s="1"/>
  <c r="I32" i="1"/>
  <c r="O33" i="1"/>
  <c r="O32" i="1" s="1"/>
  <c r="S33" i="1"/>
  <c r="O29" i="1"/>
  <c r="S29" i="1"/>
  <c r="I26" i="1"/>
  <c r="I25" i="1" s="1"/>
  <c r="L26" i="1"/>
  <c r="L47" i="1" s="1"/>
  <c r="O26" i="1"/>
  <c r="O25" i="1" s="1"/>
  <c r="B15" i="4"/>
  <c r="L23" i="1"/>
  <c r="L22" i="1" s="1"/>
  <c r="O23" i="1"/>
  <c r="O22" i="1" s="1"/>
  <c r="O48" i="1" s="1"/>
  <c r="S23" i="1"/>
  <c r="B12" i="4"/>
  <c r="B11" i="4"/>
  <c r="E10" i="1"/>
  <c r="B10" i="4" s="1"/>
  <c r="R47" i="1" l="1"/>
  <c r="R46" i="1"/>
  <c r="S47" i="1"/>
  <c r="S46" i="1"/>
  <c r="H26" i="3"/>
  <c r="K26" i="3" s="1"/>
  <c r="H29" i="3"/>
  <c r="O46" i="1"/>
  <c r="O47" i="1"/>
  <c r="G26" i="3"/>
  <c r="G29" i="3"/>
  <c r="H8" i="4"/>
  <c r="H38" i="4" s="1"/>
  <c r="I46" i="1"/>
  <c r="F26" i="3"/>
  <c r="I47" i="1"/>
  <c r="B9" i="4"/>
  <c r="I8" i="4"/>
  <c r="I38" i="4" s="1"/>
  <c r="E48" i="1"/>
  <c r="E25" i="1"/>
  <c r="B14" i="4"/>
  <c r="B13" i="4" s="1"/>
  <c r="E32" i="1"/>
  <c r="F32" i="1"/>
  <c r="B17" i="4"/>
  <c r="B16" i="4" s="1"/>
  <c r="E9" i="1"/>
  <c r="F46" i="1" l="1"/>
  <c r="F47" i="1"/>
  <c r="E46" i="1"/>
  <c r="E8" i="3" s="1"/>
  <c r="E29" i="3" s="1"/>
  <c r="E47" i="1"/>
  <c r="B8" i="4"/>
  <c r="B38" i="4" s="1"/>
  <c r="E14" i="3" l="1"/>
</calcChain>
</file>

<file path=xl/sharedStrings.xml><?xml version="1.0" encoding="utf-8"?>
<sst xmlns="http://schemas.openxmlformats.org/spreadsheetml/2006/main" count="746" uniqueCount="448">
  <si>
    <t>Eredeti előirányzat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</si>
  <si>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</si>
  <si>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</si>
  <si>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</si>
  <si>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</si>
  <si>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</si>
  <si>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</si>
  <si>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</si>
  <si>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</si>
  <si>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</si>
  <si>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</si>
  <si>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</si>
  <si>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</si>
  <si>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</si>
  <si>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</si>
  <si>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</si>
  <si>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</si>
  <si>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</si>
  <si>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</si>
  <si>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</si>
  <si>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</si>
  <si>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</si>
  <si>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III. Közhatalmi bevételek</t>
  </si>
  <si>
    <t>KÖLTSÉGVETÉSI BEVÉTEL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</si>
  <si>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</si>
  <si>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</si>
  <si>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</si>
  <si>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</si>
  <si>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</si>
  <si>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</si>
  <si>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</si>
  <si>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</si>
  <si>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</si>
  <si>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</si>
  <si>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</si>
  <si>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</si>
  <si>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</si>
  <si>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Sor-
sz.</t>
  </si>
  <si>
    <t>S.
sz.</t>
  </si>
  <si>
    <t>Kiadási előirányzat megnevezése</t>
  </si>
  <si>
    <t>I. Működési kiadás</t>
  </si>
  <si>
    <t>1. Személyi juttatás</t>
  </si>
  <si>
    <t>2. Munkaadót terhelő járulék</t>
  </si>
  <si>
    <t>3. Dologi és egyéb folyó kiadások</t>
  </si>
  <si>
    <t>4. Ellátottak pénzbeli juttatásai</t>
  </si>
  <si>
    <t>5. Egyéb működési célú kiadások</t>
  </si>
  <si>
    <t>1. Beruházás</t>
  </si>
  <si>
    <t>2. Felújítás</t>
  </si>
  <si>
    <t>3. Egyéb felhalmozási kiadás</t>
  </si>
  <si>
    <t>MEGNEVEZÉS</t>
  </si>
  <si>
    <t>I. Költségvetési bevétel</t>
  </si>
  <si>
    <t>II. Finanszírozási bevétel</t>
  </si>
  <si>
    <t>I. Költégvetési kiadás</t>
  </si>
  <si>
    <t>II. Finanszírozási kiadás</t>
  </si>
  <si>
    <t>BEVÉTEL</t>
  </si>
  <si>
    <t>KIADÁS</t>
  </si>
  <si>
    <t>BEVÉTELEK</t>
  </si>
  <si>
    <t>KIADÁSOK</t>
  </si>
  <si>
    <t>Megnevezés</t>
  </si>
  <si>
    <t>A/ KÖLTSÉGVETÉSI BEVÉTELEK</t>
  </si>
  <si>
    <t>A/ KÖLTSÉGVETÉSI KIADÁSOK</t>
  </si>
  <si>
    <t>2. Munkaadót terhelő járulékok</t>
  </si>
  <si>
    <t>I. módosított ei.</t>
  </si>
  <si>
    <t>II. módosított ei.</t>
  </si>
  <si>
    <t>K1</t>
  </si>
  <si>
    <t>K2</t>
  </si>
  <si>
    <t>K3</t>
  </si>
  <si>
    <t>K4</t>
  </si>
  <si>
    <t>K5</t>
  </si>
  <si>
    <t>K6</t>
  </si>
  <si>
    <t>K7</t>
  </si>
  <si>
    <t>K8</t>
  </si>
  <si>
    <t>Rovat</t>
  </si>
  <si>
    <t>III. módosított ei.</t>
  </si>
  <si>
    <t>B1</t>
  </si>
  <si>
    <t>B2</t>
  </si>
  <si>
    <t>B3</t>
  </si>
  <si>
    <t>2. Egyéb közhatalmi bevételek</t>
  </si>
  <si>
    <t>II. Felhalmozási célú  támogatások államháztartáson  belülről</t>
  </si>
  <si>
    <t>I.  Működési célú támogatások   államháztartáson belülről</t>
  </si>
  <si>
    <t>1. Egyéb felhalmozási célú támogatások államháztartáson belülről</t>
  </si>
  <si>
    <t>1. Értékesítés és forgalmi adók</t>
  </si>
  <si>
    <t>B4</t>
  </si>
  <si>
    <t>V. Felhalmozási bevételek</t>
  </si>
  <si>
    <t>B5</t>
  </si>
  <si>
    <t>1. Értékesítéből származó bevételek</t>
  </si>
  <si>
    <t>B6</t>
  </si>
  <si>
    <t>VI. Működési célú átvett pénzeszközök</t>
  </si>
  <si>
    <t>VII. Felhalmozási célú átvett pénzeszközök</t>
  </si>
  <si>
    <t>B7</t>
  </si>
  <si>
    <t>1. Működési célú átvett pénzeszközök államháztartáson belülről</t>
  </si>
  <si>
    <t>2. Működési célú átvett pénzeszközök államháztartáson kívülről</t>
  </si>
  <si>
    <t>1. Felhalmozási célú átvett pénzeszközök államháztartáson belülről</t>
  </si>
  <si>
    <t>2. Felhalmozási célú átvett pénzeszközök államháztartáson kívülről</t>
  </si>
  <si>
    <t>1. Szolgáltatások ellenértéke</t>
  </si>
  <si>
    <t>2. Közvetített szolgáltatás</t>
  </si>
  <si>
    <t>3. Kiszámlázott általános forgalmi adó</t>
  </si>
  <si>
    <t>4. Egyéb működési bevétel</t>
  </si>
  <si>
    <t>35.</t>
  </si>
  <si>
    <t>36.</t>
  </si>
  <si>
    <t>37.</t>
  </si>
  <si>
    <t>K9</t>
  </si>
  <si>
    <t>1. Belföldi finanszírozási kiadások</t>
  </si>
  <si>
    <t>1.2 Államháztartáson belüli megelőlegezések visszafizetése</t>
  </si>
  <si>
    <t>1.3 Központi irányítószervi támogatások</t>
  </si>
  <si>
    <t>B8</t>
  </si>
  <si>
    <t>1. Belföldi finanszírozási bevétel</t>
  </si>
  <si>
    <t>1.1 Maradvány igénybevétel</t>
  </si>
  <si>
    <t>1.1 Foglalkoztatottak személyi juttatása</t>
  </si>
  <si>
    <t>1.2 Külső személyi juttatás</t>
  </si>
  <si>
    <t>3.1 Készletbeszerzések</t>
  </si>
  <si>
    <t>3.2 Kommunikációs szolgáltatások</t>
  </si>
  <si>
    <t>3.3 Szolgáltatási kiadások</t>
  </si>
  <si>
    <t>3.4 Kiküldetések, reklám- és propaganda kiadások</t>
  </si>
  <si>
    <t>3.5 Különféle befizetések és egyéb dologi kiadások</t>
  </si>
  <si>
    <t>4.1 Települési támogatás</t>
  </si>
  <si>
    <t>4.2 Köztemetés</t>
  </si>
  <si>
    <t>38.</t>
  </si>
  <si>
    <t>39.</t>
  </si>
  <si>
    <t>MŰKÖDÉSI KÖLTSÉGVETÉSI BEVÉTEL</t>
  </si>
  <si>
    <t>FELHALMOZÁSI KÖLTSÉGVETÉSI BEVÉTEL</t>
  </si>
  <si>
    <t>KÖLTSÉGVETÉSI KIADÁS</t>
  </si>
  <si>
    <t>MŰKÖDÉSI KÖLTSÉGVETÉSI KIADÁS</t>
  </si>
  <si>
    <t>FELHALMOZÁSI KÖLTSÉGVETÉSI KIADÁS</t>
  </si>
  <si>
    <t>I. Működési célú támogatások  államháztartáson belülről</t>
  </si>
  <si>
    <t>II. Felhalmozási célú támogatások államháztartáson belülről</t>
  </si>
  <si>
    <t>IV. Működési bevételek</t>
  </si>
  <si>
    <t>4. Ellátottak pénzbeli juttatása</t>
  </si>
  <si>
    <t>1. Önkormányzat működési támogatása</t>
  </si>
  <si>
    <t>2. Egyéb működési célú támogatások államháztartáson belülről</t>
  </si>
  <si>
    <t>2. Közvetített szolgáltatások</t>
  </si>
  <si>
    <t>1. Működési célú átvett pénzeszköz államháztartáson belülről</t>
  </si>
  <si>
    <t>2. Működési célú átvett pénzeszköz államháztartáson kívülről</t>
  </si>
  <si>
    <t>1. Felhalmozási célú átvett pénzeszköz államháztartáson belülről</t>
  </si>
  <si>
    <t>2. Felhalmozási célú átvett pénzeszköz államháztartáson kívülről</t>
  </si>
  <si>
    <t>II. Felhalmozási kiadás</t>
  </si>
  <si>
    <t>B/FINANSZÍROZÁSI KIADÁSOK</t>
  </si>
  <si>
    <t>I. Belföldi finanszírozási kiadás</t>
  </si>
  <si>
    <t>1. Maradvány igénybevétele</t>
  </si>
  <si>
    <t>2. Államháztartáson belüli megelőlegezések</t>
  </si>
  <si>
    <t>3. Központi irányítószervi támogatások</t>
  </si>
  <si>
    <t>KÖLTSÉGVETÉSI ÖSSZESÍTETT BEVÉTEL:</t>
  </si>
  <si>
    <t>KÖLTSÉGVETÉSI ÖSSZESÍTETT KIADÁS</t>
  </si>
  <si>
    <t>Finanszírozási kiadás- bevétel jogcímenként</t>
  </si>
  <si>
    <t>5.1 Egyéb működési támogatás államháztartáson belülre</t>
  </si>
  <si>
    <t>5.2 Egyéb mőködési támogatás államháztartáson kívülre</t>
  </si>
  <si>
    <t>1.1 Helyi önkormányzatok működésének általános támogatása</t>
  </si>
  <si>
    <t>1.2 Települési önkormányzatok köznevelési feladatainak támogatása</t>
  </si>
  <si>
    <t>1.4 Települési önkormányzat gyermekétkeztetési feladatok támogatása</t>
  </si>
  <si>
    <t>1.5 Települési önkormányzat kulturális feladatok támogatása</t>
  </si>
  <si>
    <t>1.6 Működési célú költségvetési és kiegészítő támogatások</t>
  </si>
  <si>
    <t>Költségvetés összesített bevétel</t>
  </si>
  <si>
    <t>Költségvetés összesített kiadás</t>
  </si>
  <si>
    <t>kötelező feladat</t>
  </si>
  <si>
    <t>I. módosított előirányzat</t>
  </si>
  <si>
    <t>II. módosított előirányzat</t>
  </si>
  <si>
    <t>III. módosított előirányzat</t>
  </si>
  <si>
    <t>KÖLTSÉGVETÉSI EGYENLEG</t>
  </si>
  <si>
    <t>összesen</t>
  </si>
  <si>
    <t>eredeti előirányzat</t>
  </si>
  <si>
    <t>6. Beruházások</t>
  </si>
  <si>
    <t>7. Felújítások</t>
  </si>
  <si>
    <t>8. Egyéb felhalmozási kiadás</t>
  </si>
  <si>
    <t>önként vállalt feladat</t>
  </si>
  <si>
    <t xml:space="preserve">   2.1 Eu-s programok és azok hazai finanszírozása</t>
  </si>
  <si>
    <t>6.1 Immateriális javak beszerzése, létesítése</t>
  </si>
  <si>
    <t>6.2 Ingatlanok beszerzése, létesítése</t>
  </si>
  <si>
    <t>6.3 Informatikai eszközök beszerzése, létesítése</t>
  </si>
  <si>
    <t>6.4 Egyéb tárgyi eszközök beszerzése, létesítése</t>
  </si>
  <si>
    <t>7.1 Ingatlanok felújítása</t>
  </si>
  <si>
    <t xml:space="preserve">7.2 Egyéb tárgyi eszköz felújítása </t>
  </si>
  <si>
    <t>6.5 Beruházási célú előzetesen felszámított áfa</t>
  </si>
  <si>
    <t>7.3 Felújítási célú előzetesen felszámított áfa</t>
  </si>
  <si>
    <t>8.1 Tartalék</t>
  </si>
  <si>
    <t>1.2 Államháztartáson belüli megelőlegezések</t>
  </si>
  <si>
    <t>1.1 Hitel-, kölcsöntörlesztés államháztartáson kívülre</t>
  </si>
  <si>
    <t>B/FINANSZÍROZÁSI BEVÉTELEK</t>
  </si>
  <si>
    <t>I. Belföldi finanszírozási bevétel</t>
  </si>
  <si>
    <t>1. Hitel-, kölcsöntörlesztés államháztartáson kívülre</t>
  </si>
  <si>
    <t>2 .Államháztartáosn belüli megelőlegezések visszafizetése</t>
  </si>
  <si>
    <t>1.3 Települési önkormányzat egyes szociális és gyermekjóléti  támogatása</t>
  </si>
  <si>
    <t xml:space="preserve"> 1.7 Elszámolásból származó bevételek</t>
  </si>
  <si>
    <t>2. Egyéb működési célú támogatások államháztartáson belölről</t>
  </si>
  <si>
    <t xml:space="preserve">   2.2 Társadalombiztosítási alapok</t>
  </si>
  <si>
    <t xml:space="preserve">   2.3 Elkülönített állami pénzalapok</t>
  </si>
  <si>
    <t xml:space="preserve"> 1.1 Eu-s programok és azok hazai finanszírozása</t>
  </si>
  <si>
    <t xml:space="preserve">  1.1 Állandó jelleggel végzett iparűzési tevékenység után fizetendő helyi iparűzési adó</t>
  </si>
  <si>
    <t>2.1 Bírság</t>
  </si>
  <si>
    <t xml:space="preserve"> 2.2 Talajterhelési díj</t>
  </si>
  <si>
    <t xml:space="preserve"> Izsák Város Önkormányzat 2025. évi kötségvetési  bevétele - forrásonként</t>
  </si>
  <si>
    <t xml:space="preserve"> Izsák Város Önkormányzat 2025. évi  költségvetési kiadása - kiadási jogcím szerint</t>
  </si>
  <si>
    <t xml:space="preserve"> 1.1 Tárgyieszköz bérbeadásából származó bevétek</t>
  </si>
  <si>
    <t>2025. évi előirányzatok</t>
  </si>
  <si>
    <t>2024. évi teljesítés</t>
  </si>
  <si>
    <t>5.4 Tartalék</t>
  </si>
  <si>
    <t>5.3 Előző évi elszámolásból származó kiadás</t>
  </si>
  <si>
    <t>Bevételi előirányzat megnevezése</t>
  </si>
  <si>
    <t>2025. évi előirányzat</t>
  </si>
  <si>
    <t xml:space="preserve"> Izsák Város Önkormányzat 2025. évi költségvetési egyenleg megállapítása</t>
  </si>
  <si>
    <t>2.  melléklet  1. számú tábla</t>
  </si>
  <si>
    <t>2.  melléklet 2. számú tábla</t>
  </si>
  <si>
    <t>2.  melléklet 3. számú tábla</t>
  </si>
  <si>
    <t>2.  melléklet 4. számú tábla</t>
  </si>
  <si>
    <t xml:space="preserve"> Izsák Város Önkormányzat 2025. évi költségvetésének mérlege</t>
  </si>
  <si>
    <t>teljestés</t>
  </si>
  <si>
    <t>teljesítés</t>
  </si>
  <si>
    <t>2.  melléklet  Izsák Város Önkormányzat a /2026. (V. 27.) önkormányzati rendelethez</t>
  </si>
  <si>
    <t>2.  melléklet  5. számú tábla</t>
  </si>
  <si>
    <t>Izsák Város Önkormányzat maradványkimutatása</t>
  </si>
  <si>
    <t>adatok Ft-ban</t>
  </si>
  <si>
    <t>01. Alaptevékenység költségvetési bevételei</t>
  </si>
  <si>
    <t>02. Alaptevékenység költségvetési kiadásai</t>
  </si>
  <si>
    <t>I. Alaptevékenység költségvetési egyenelege</t>
  </si>
  <si>
    <t>03. Alaptevékenység finanszírozási bevételei</t>
  </si>
  <si>
    <t>04. Alaptevékenység finanszírozási kiadásai</t>
  </si>
  <si>
    <t>II. Alaptevékenység finanszírozási egyenlege</t>
  </si>
  <si>
    <t>A) Alaptevékenység maradványa</t>
  </si>
  <si>
    <t>05. Vállalkozási tevékenység költségvetési bevételei</t>
  </si>
  <si>
    <t>06. Vállalkozási tevékenység költségvetési kiadásai</t>
  </si>
  <si>
    <t>III. Vállalkozási tevékenység költségvetési egyenlege</t>
  </si>
  <si>
    <t>07.Vállalkozási tevékenység finanszírozási bevételei</t>
  </si>
  <si>
    <t>08. Vállalkozási tevékenység finanszírozási kiadásai</t>
  </si>
  <si>
    <t>IV. Vállalkozási tevékenység finanszírozási egyenlege</t>
  </si>
  <si>
    <t xml:space="preserve">B) Vállalkozási tevékenység maradványa </t>
  </si>
  <si>
    <t xml:space="preserve">C) Összes maradvány </t>
  </si>
  <si>
    <t>D) Alaptevékenység kötelezettségvállalással terhelt maradványa</t>
  </si>
  <si>
    <t>E) Alaptevékenység szabad maradványa</t>
  </si>
  <si>
    <t>F) Vállalkozási tevékenységet terhelő befizetési kötelezettség (B*0,09)</t>
  </si>
  <si>
    <t>G) Vállalkozási tevékenység felhasználható maradványa</t>
  </si>
  <si>
    <t>2.  melléklet  6.számú tábla</t>
  </si>
  <si>
    <t>megnevezés</t>
  </si>
  <si>
    <t>előző időszak</t>
  </si>
  <si>
    <t>tárgyidőszak</t>
  </si>
  <si>
    <t>2024.év</t>
  </si>
  <si>
    <t>A)</t>
  </si>
  <si>
    <t>Nemzeti vagyonba tartozó befektetett eszközök</t>
  </si>
  <si>
    <t>I.</t>
  </si>
  <si>
    <t>Immateriális javak</t>
  </si>
  <si>
    <t>II.</t>
  </si>
  <si>
    <t>Tárgyi eszközök</t>
  </si>
  <si>
    <t>III.</t>
  </si>
  <si>
    <t>Befektetett pénzügyi eszközök</t>
  </si>
  <si>
    <t>IV.</t>
  </si>
  <si>
    <t>Koncesszióba,vagyonkezelésbe adott eszközök</t>
  </si>
  <si>
    <t>B)</t>
  </si>
  <si>
    <t>Nemzati vagyonba tartozó forgóeszközök</t>
  </si>
  <si>
    <t>Készletek</t>
  </si>
  <si>
    <t>Értékpapírok</t>
  </si>
  <si>
    <t>C)</t>
  </si>
  <si>
    <t>Pénzeszközök</t>
  </si>
  <si>
    <t>Lekötött betétek</t>
  </si>
  <si>
    <t>Pénztárak, csekkek, betétkönyvek</t>
  </si>
  <si>
    <t>Forintszámlák</t>
  </si>
  <si>
    <t>Devizaszámlák</t>
  </si>
  <si>
    <t xml:space="preserve">D) </t>
  </si>
  <si>
    <t>Követelések</t>
  </si>
  <si>
    <t>Költségvetési években esedékes követelések</t>
  </si>
  <si>
    <t>Költségvetési évet követően esedékes követelések</t>
  </si>
  <si>
    <t>Követelés jellegű sajátos elszámolások</t>
  </si>
  <si>
    <t>E)</t>
  </si>
  <si>
    <t>Egyéb sajátos elszámolások</t>
  </si>
  <si>
    <t>Előzetesen felszámított általános forgalmi adó elszámolása</t>
  </si>
  <si>
    <t>Fizetenő általános forgalmi adó elszámolása</t>
  </si>
  <si>
    <t>Egyéb sajátos eszközoldali elszámolások</t>
  </si>
  <si>
    <t>F)</t>
  </si>
  <si>
    <t>Aktív időbeli elhatárolások</t>
  </si>
  <si>
    <t>ESZKÖZÖK ÖSSZESEN</t>
  </si>
  <si>
    <t>G)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</si>
  <si>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</si>
  <si>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</si>
  <si>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</si>
  <si>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</si>
  <si>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</si>
  <si>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V.</t>
  </si>
  <si>
    <t>Eszközök értékhelyesbítésének forrása</t>
  </si>
  <si>
    <t xml:space="preserve">VI. </t>
  </si>
  <si>
    <t>Mérleg szerinti eredmény</t>
  </si>
  <si>
    <t>H)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</si>
  <si>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</si>
  <si>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</si>
  <si>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</si>
  <si>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</si>
  <si>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J)</t>
  </si>
  <si>
    <t>Passzív időbeli elhatárolások</t>
  </si>
  <si>
    <t>FORRÁSOK ÖSSZESEN</t>
  </si>
  <si>
    <t>2.  melléklet  7. számú tábla</t>
  </si>
  <si>
    <t>01.</t>
  </si>
  <si>
    <t>Közhatalmi eredményszemléletű bevételek</t>
  </si>
  <si>
    <t>02.</t>
  </si>
  <si>
    <t>Eszközök és szolgáltatások értékesítése nettó eredményszemléletű bevételei</t>
  </si>
  <si>
    <t>03.</t>
  </si>
  <si>
    <t>Tevékenység egyéb nettó eredményszemléletű bevételei</t>
  </si>
  <si>
    <t>Tevékenység nettó eredményszemléletű bevétele</t>
  </si>
  <si>
    <t>04.</t>
  </si>
  <si>
    <t>Saját termelésű készletek állományváltozása</t>
  </si>
  <si>
    <t>05.</t>
  </si>
  <si>
    <t>Saját előállítású eszközök aktivált értéke</t>
  </si>
  <si>
    <t>Aktivált saját teljesítmények értéke</t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</si>
  <si>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</si>
  <si>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</si>
  <si>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</si>
  <si>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</si>
  <si>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</si>
  <si>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</si>
  <si>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</si>
  <si>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</si>
  <si>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Egyéb eredményszemléletű bevételek</t>
  </si>
  <si>
    <t>Anyagköltség</t>
  </si>
  <si>
    <t>Igénybe vett szolgáltatások értéke</t>
  </si>
  <si>
    <t>Eladott áruk beszerzési értéke</t>
  </si>
  <si>
    <t>Eladott (közvetített)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</si>
  <si>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</si>
  <si>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</si>
  <si>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</si>
  <si>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</si>
  <si>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</si>
  <si>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VI.</t>
  </si>
  <si>
    <t>Értékcsökkenés leírás</t>
  </si>
  <si>
    <t>VII.</t>
  </si>
  <si>
    <t>Egyéb ráfordítás</t>
  </si>
  <si>
    <t>TEVÉKENYSÉG EREDMÉNYE</t>
  </si>
  <si>
    <t>Kapott (járó) osztalék és részesedés</t>
  </si>
  <si>
    <t>Részesedésből származó eredményszemléletű bevételek árfolyamnyeresége</t>
  </si>
  <si>
    <t>Befektetett pénzügyi eszközökből származó eredményszemléletű bevételek, árfolyamnyereségek</t>
  </si>
  <si>
    <t>Egyéb kapott (járó) kamatok és kamatjellegű eredményszemléletű bevételek</t>
  </si>
  <si>
    <t>Pénzügyi műveletek egyéb eredményszemléletű bevételei</t>
  </si>
  <si>
    <t>VIII.</t>
  </si>
  <si>
    <t>Pénzügyi műveletek eredményszemléletű bevételei</t>
  </si>
  <si>
    <t>Részesedésből származó ráfordítások, árfolyamveszteségek</t>
  </si>
  <si>
    <t>Befektetett pénzügyi eszközökből származó ráfordítások, árfolyamveszteségek</t>
  </si>
  <si>
    <t>Fizetendő kamatok és kamatjellegű ráfordítások</t>
  </si>
  <si>
    <t>Részesedések, értékpapírok, pénzeszközök értékvesztése</t>
  </si>
  <si>
    <t>Pénzügyi műveletek egyéb ráfordításai</t>
  </si>
  <si>
    <t>IX.</t>
  </si>
  <si>
    <t>Pénzügyi műveletek ráfordításai</t>
  </si>
  <si>
    <t>PÉNZÜGYI MŰVELETEK EREDMÉNYE</t>
  </si>
  <si>
    <t>MÉRLEG SZERINTI EREDMÉNY</t>
  </si>
  <si>
    <t>2.  melléklet  2.1 számú tábla</t>
  </si>
  <si>
    <t>adatok ft-ban</t>
  </si>
  <si>
    <t>sszám.</t>
  </si>
  <si>
    <t>Cofog</t>
  </si>
  <si>
    <t>Személyi juttatás</t>
  </si>
  <si>
    <t>Munkaadót t. járulék</t>
  </si>
  <si>
    <t>Dologi és e.folyó kiadás</t>
  </si>
  <si>
    <t>Ellátottak pénzbeni juttatása</t>
  </si>
  <si>
    <t>Egyéb működési kiadás</t>
  </si>
  <si>
    <t>Tartalék</t>
  </si>
  <si>
    <t>Felhalmozási kiadás</t>
  </si>
  <si>
    <t>Összesen</t>
  </si>
  <si>
    <t>eredeti ei.</t>
  </si>
  <si>
    <t>mód.ei</t>
  </si>
  <si>
    <t>erdeti ei.</t>
  </si>
  <si>
    <t>Városgazdálkodás</t>
  </si>
  <si>
    <t>066020</t>
  </si>
  <si>
    <t>Igazgatási tevékenység</t>
  </si>
  <si>
    <t>011130</t>
  </si>
  <si>
    <t>Közvilágítás</t>
  </si>
  <si>
    <t>064010</t>
  </si>
  <si>
    <t>Építményüzemeltetés</t>
  </si>
  <si>
    <t>013360</t>
  </si>
  <si>
    <t>Városi rendezvények</t>
  </si>
  <si>
    <t>016080</t>
  </si>
  <si>
    <t>Tanygondnoki szolgálat</t>
  </si>
  <si>
    <t>107055</t>
  </si>
  <si>
    <t>Szociális igazgatás</t>
  </si>
  <si>
    <t>107060</t>
  </si>
  <si>
    <t>Egyéb kiadói tevékenység</t>
  </si>
  <si>
    <t>083030</t>
  </si>
  <si>
    <t>Piac üzemeltetés</t>
  </si>
  <si>
    <t>047120</t>
  </si>
  <si>
    <t>Vagyongazdálkodás</t>
  </si>
  <si>
    <t>013350</t>
  </si>
  <si>
    <t>Közfoglalkoztatás</t>
  </si>
  <si>
    <t>Háziorvosi szolgálat</t>
  </si>
  <si>
    <t>072111</t>
  </si>
  <si>
    <t>Fogorvosi szolgálat</t>
  </si>
  <si>
    <t>072311</t>
  </si>
  <si>
    <t>Egészségház üzemeltetés</t>
  </si>
  <si>
    <t>Költségvetési befizetések</t>
  </si>
  <si>
    <t>Önkormányzat összesen:</t>
  </si>
  <si>
    <t>2.  melléklet  2.2. számú tábla</t>
  </si>
  <si>
    <t>adatok Ft-ban.</t>
  </si>
  <si>
    <t>ssz.</t>
  </si>
  <si>
    <t>Eredeti ei.</t>
  </si>
  <si>
    <t>mód.ei.</t>
  </si>
  <si>
    <t>Fejlesztő intézmény</t>
  </si>
  <si>
    <t>Önkormányzat</t>
  </si>
  <si>
    <t>BERUHÁZÁS ÖSSZESEN</t>
  </si>
  <si>
    <t>FELÚJÍTÁS ÖSSZESEN</t>
  </si>
  <si>
    <t>Összesen:</t>
  </si>
  <si>
    <t>2.  melléklet  2.3.számú tábla</t>
  </si>
  <si>
    <t>Fejlesztés forrás összetétele</t>
  </si>
  <si>
    <t>Európai Uniós támogatás</t>
  </si>
  <si>
    <t>Egyéb támogatás</t>
  </si>
  <si>
    <t>2.  melléklet  3.1. számú tábla</t>
  </si>
  <si>
    <t>sorsz.</t>
  </si>
  <si>
    <t>Azonosító</t>
  </si>
  <si>
    <t xml:space="preserve"> Szerződésben vállalt kötelezettség</t>
  </si>
  <si>
    <t>2025. évi tőke törlesztés</t>
  </si>
  <si>
    <t>2026. évi tőke törlesztés</t>
  </si>
  <si>
    <t>2027. évi tőke törlesztés</t>
  </si>
  <si>
    <t>2028. évi tőke törlesztés</t>
  </si>
  <si>
    <t>További évek</t>
  </si>
  <si>
    <t>11732002-15725039-00000134</t>
  </si>
  <si>
    <t>LED világítás</t>
  </si>
  <si>
    <t>11732002-15725039-00000110</t>
  </si>
  <si>
    <t>Iskolai telekalakítás</t>
  </si>
  <si>
    <t>11732002-15725039-00000141</t>
  </si>
  <si>
    <t>Zöldváros projekt</t>
  </si>
  <si>
    <t>11732002-15725039-00000158</t>
  </si>
  <si>
    <t>Egészségház kialakítás</t>
  </si>
  <si>
    <t>2.  melléklet  /2026.(V.27.) önkormányzati rendelethez</t>
  </si>
  <si>
    <t>2.  melléklet  /2025.(V.27.) önkormányzati rendelethez</t>
  </si>
  <si>
    <t>Az Izsák Város Önkormányzata 2025. évi mérlege</t>
  </si>
  <si>
    <t>2024.áv</t>
  </si>
  <si>
    <t>2025.év</t>
  </si>
  <si>
    <t>2.  melléklet /2026.(V.27.) önkormányzati rendelethez</t>
  </si>
  <si>
    <t>2. melléklet /2026.(V.27.) önkormányzati rendelethez</t>
  </si>
  <si>
    <t xml:space="preserve">1. </t>
  </si>
  <si>
    <t>Kanera rendszer</t>
  </si>
  <si>
    <t>Egyéb tárgyieszköz besz.</t>
  </si>
  <si>
    <t>Sportcsarnok energetikai korszerűsítés TOP-PLUSZ</t>
  </si>
  <si>
    <t>Élhető település TOP-PLUSZ</t>
  </si>
  <si>
    <t>Mobil lelátó</t>
  </si>
  <si>
    <t>Élhető város TOP-PLUSZ</t>
  </si>
  <si>
    <t>Csősház</t>
  </si>
  <si>
    <t xml:space="preserve">Informatíkai eszköz </t>
  </si>
  <si>
    <t>Klíma</t>
  </si>
  <si>
    <t>munkaeszközök (közfoglalkoztatás)</t>
  </si>
  <si>
    <t>Napelemes kandelláber</t>
  </si>
  <si>
    <t>Közterületi hulladékgyűjtő edények</t>
  </si>
  <si>
    <t>Opel Combo javítás</t>
  </si>
  <si>
    <t>KAP projektelőkészítés</t>
  </si>
  <si>
    <t>100%-os önkormányzati sajátforrás</t>
  </si>
  <si>
    <t>munkaügyi központ támogatás</t>
  </si>
  <si>
    <t>közvilágítási állami támogatás</t>
  </si>
  <si>
    <t>100%os EU.-s támogatás</t>
  </si>
  <si>
    <t>Hegyközség támogatás</t>
  </si>
  <si>
    <t>100%os önkormányzati támogatás</t>
  </si>
  <si>
    <t>MLSZ támogatás</t>
  </si>
  <si>
    <t>CASCO biztosítás</t>
  </si>
  <si>
    <t>2025.01.01. fennálló kötelezettség</t>
  </si>
  <si>
    <t>2029. évi tőke törlesztés</t>
  </si>
  <si>
    <t>Az Izsák Város Önkormányzat 2025. évi eredménykimutatása</t>
  </si>
  <si>
    <t>Izsák Város Önkormányzat 2025.évi működési - felhalmozási kiadása feladatellátási helyenként</t>
  </si>
  <si>
    <t>Izsák Város Önkormányzat 2025.évi felhalmozási kiadásai feladatellátási helyenként</t>
  </si>
  <si>
    <t>Izsák Város Önkormányzat 2025.évi felhalmozási kiadásainak forrásai</t>
  </si>
  <si>
    <t xml:space="preserve">Izsák Város Önkormányzata 2025. éven túl áthúzódó kötelezettségei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</si>
</sst>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3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1"/>
      <name val="Calibri"/>
      <family val="2"/>
      <scheme val="minor"/>
    </font>
    <font>
      <sz val="22"/>
      <name val="Calibri"/>
      <family val="2"/>
      <scheme val="minor"/>
    </font>
    <font>
      <i/>
      <sz val="22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b/>
      <sz val="19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9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left" indent="1"/>
    </xf>
    <xf numFmtId="0" fontId="2" fillId="0" borderId="0" xfId="0" applyFont="1"/>
    <xf numFmtId="164" fontId="0" fillId="0" borderId="5" xfId="1" applyNumberFormat="1" applyFont="1" applyBorder="1" applyAlignment="1">
      <alignment horizontal="center"/>
    </xf>
    <xf numFmtId="0" fontId="0" fillId="0" borderId="0" xfId="0" applyAlignment="1"/>
    <xf numFmtId="164" fontId="0" fillId="0" borderId="6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11" xfId="0" applyFont="1" applyBorder="1"/>
    <xf numFmtId="0" fontId="10" fillId="0" borderId="4" xfId="0" applyFont="1" applyBorder="1" applyAlignment="1">
      <alignment wrapText="1"/>
    </xf>
    <xf numFmtId="164" fontId="4" fillId="0" borderId="6" xfId="1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10" fillId="0" borderId="4" xfId="0" applyFont="1" applyBorder="1"/>
    <xf numFmtId="0" fontId="4" fillId="0" borderId="4" xfId="0" applyFont="1" applyFill="1" applyBorder="1" applyAlignment="1">
      <alignment wrapText="1"/>
    </xf>
    <xf numFmtId="0" fontId="6" fillId="0" borderId="4" xfId="0" applyFont="1" applyBorder="1"/>
    <xf numFmtId="0" fontId="6" fillId="0" borderId="7" xfId="0" applyFont="1" applyBorder="1"/>
    <xf numFmtId="0" fontId="0" fillId="0" borderId="34" xfId="0" applyBorder="1"/>
    <xf numFmtId="0" fontId="2" fillId="0" borderId="4" xfId="0" applyFont="1" applyBorder="1"/>
    <xf numFmtId="0" fontId="0" fillId="0" borderId="4" xfId="0" applyBorder="1" applyAlignment="1">
      <alignment horizontal="left" indent="1"/>
    </xf>
    <xf numFmtId="0" fontId="3" fillId="0" borderId="7" xfId="0" applyFont="1" applyBorder="1"/>
    <xf numFmtId="164" fontId="11" fillId="0" borderId="15" xfId="1" applyNumberFormat="1" applyFont="1" applyBorder="1" applyAlignment="1">
      <alignment horizontal="center"/>
    </xf>
    <xf numFmtId="164" fontId="11" fillId="0" borderId="8" xfId="1" applyNumberFormat="1" applyFont="1" applyBorder="1" applyAlignment="1">
      <alignment horizontal="center"/>
    </xf>
    <xf numFmtId="164" fontId="11" fillId="0" borderId="9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7" xfId="0" applyBorder="1"/>
    <xf numFmtId="0" fontId="0" fillId="0" borderId="48" xfId="0" applyBorder="1"/>
    <xf numFmtId="164" fontId="8" fillId="0" borderId="0" xfId="0" applyNumberFormat="1" applyFont="1"/>
    <xf numFmtId="164" fontId="13" fillId="0" borderId="2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164" fontId="13" fillId="0" borderId="13" xfId="1" applyNumberFormat="1" applyFont="1" applyBorder="1" applyAlignment="1">
      <alignment horizontal="center"/>
    </xf>
    <xf numFmtId="164" fontId="13" fillId="0" borderId="16" xfId="1" applyNumberFormat="1" applyFont="1" applyBorder="1" applyAlignment="1">
      <alignment horizontal="center"/>
    </xf>
    <xf numFmtId="0" fontId="15" fillId="0" borderId="0" xfId="0" applyFont="1"/>
    <xf numFmtId="164" fontId="16" fillId="0" borderId="14" xfId="1" applyNumberFormat="1" applyFont="1" applyBorder="1" applyAlignment="1">
      <alignment horizontal="center"/>
    </xf>
    <xf numFmtId="164" fontId="16" fillId="0" borderId="29" xfId="1" applyNumberFormat="1" applyFont="1" applyBorder="1" applyAlignment="1">
      <alignment horizontal="center"/>
    </xf>
    <xf numFmtId="0" fontId="3" fillId="0" borderId="0" xfId="0" applyFont="1"/>
    <xf numFmtId="164" fontId="14" fillId="0" borderId="2" xfId="0" applyNumberFormat="1" applyFont="1" applyBorder="1"/>
    <xf numFmtId="164" fontId="14" fillId="0" borderId="3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164" fontId="0" fillId="0" borderId="0" xfId="1" applyNumberFormat="1" applyFont="1"/>
    <xf numFmtId="164" fontId="0" fillId="0" borderId="5" xfId="1" applyNumberFormat="1" applyFont="1" applyBorder="1" applyAlignment="1">
      <alignment horizontal="left" indent="1"/>
    </xf>
    <xf numFmtId="164" fontId="0" fillId="0" borderId="48" xfId="1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5" xfId="0" applyFont="1" applyBorder="1"/>
    <xf numFmtId="164" fontId="2" fillId="0" borderId="5" xfId="1" applyNumberFormat="1" applyFont="1" applyBorder="1"/>
    <xf numFmtId="0" fontId="3" fillId="0" borderId="8" xfId="0" applyFont="1" applyBorder="1"/>
    <xf numFmtId="164" fontId="3" fillId="0" borderId="8" xfId="1" applyNumberFormat="1" applyFont="1" applyBorder="1"/>
    <xf numFmtId="0" fontId="2" fillId="0" borderId="37" xfId="0" applyFont="1" applyBorder="1"/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2" fillId="0" borderId="34" xfId="0" applyFont="1" applyBorder="1"/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36" xfId="0" applyFont="1" applyBorder="1"/>
    <xf numFmtId="164" fontId="3" fillId="0" borderId="8" xfId="1" applyNumberFormat="1" applyFont="1" applyBorder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8" fillId="0" borderId="0" xfId="1" applyNumberFormat="1" applyFont="1"/>
    <xf numFmtId="164" fontId="6" fillId="0" borderId="30" xfId="1" applyNumberFormat="1" applyFont="1" applyBorder="1"/>
    <xf numFmtId="164" fontId="4" fillId="0" borderId="5" xfId="1" applyNumberFormat="1" applyFont="1" applyBorder="1" applyAlignment="1">
      <alignment wrapText="1"/>
    </xf>
    <xf numFmtId="164" fontId="4" fillId="0" borderId="5" xfId="1" applyNumberFormat="1" applyFont="1" applyBorder="1"/>
    <xf numFmtId="164" fontId="4" fillId="0" borderId="20" xfId="1" applyNumberFormat="1" applyFont="1" applyBorder="1"/>
    <xf numFmtId="164" fontId="6" fillId="0" borderId="20" xfId="1" applyNumberFormat="1" applyFont="1" applyBorder="1"/>
    <xf numFmtId="164" fontId="6" fillId="0" borderId="27" xfId="1" applyNumberFormat="1" applyFont="1" applyBorder="1"/>
    <xf numFmtId="164" fontId="10" fillId="0" borderId="5" xfId="1" applyNumberFormat="1" applyFont="1" applyBorder="1" applyAlignment="1">
      <alignment wrapText="1"/>
    </xf>
    <xf numFmtId="164" fontId="10" fillId="0" borderId="20" xfId="1" applyNumberFormat="1" applyFont="1" applyBorder="1"/>
    <xf numFmtId="164" fontId="6" fillId="0" borderId="5" xfId="1" applyNumberFormat="1" applyFont="1" applyBorder="1"/>
    <xf numFmtId="164" fontId="4" fillId="0" borderId="18" xfId="1" applyNumberFormat="1" applyFont="1" applyBorder="1"/>
    <xf numFmtId="164" fontId="6" fillId="0" borderId="18" xfId="1" applyNumberFormat="1" applyFont="1" applyBorder="1"/>
    <xf numFmtId="164" fontId="10" fillId="0" borderId="18" xfId="1" applyNumberFormat="1" applyFont="1" applyBorder="1"/>
    <xf numFmtId="164" fontId="6" fillId="0" borderId="28" xfId="1" applyNumberFormat="1" applyFont="1" applyBorder="1"/>
    <xf numFmtId="164" fontId="11" fillId="0" borderId="5" xfId="1" applyNumberFormat="1" applyFont="1" applyBorder="1" applyAlignment="1">
      <alignment horizontal="center"/>
    </xf>
    <xf numFmtId="164" fontId="11" fillId="0" borderId="6" xfId="1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164" fontId="13" fillId="0" borderId="19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11" fillId="0" borderId="53" xfId="1" applyNumberFormat="1" applyFont="1" applyBorder="1" applyAlignment="1">
      <alignment horizontal="center"/>
    </xf>
    <xf numFmtId="164" fontId="11" fillId="0" borderId="27" xfId="1" applyNumberFormat="1" applyFont="1" applyBorder="1" applyAlignment="1">
      <alignment horizontal="center"/>
    </xf>
    <xf numFmtId="164" fontId="13" fillId="0" borderId="30" xfId="1" applyNumberFormat="1" applyFont="1" applyBorder="1" applyAlignment="1">
      <alignment horizontal="center"/>
    </xf>
    <xf numFmtId="164" fontId="16" fillId="0" borderId="54" xfId="1" applyNumberFormat="1" applyFont="1" applyBorder="1" applyAlignment="1">
      <alignment horizontal="center"/>
    </xf>
    <xf numFmtId="164" fontId="14" fillId="0" borderId="19" xfId="0" applyNumberFormat="1" applyFont="1" applyBorder="1"/>
    <xf numFmtId="164" fontId="14" fillId="0" borderId="27" xfId="0" applyNumberFormat="1" applyFont="1" applyBorder="1"/>
    <xf numFmtId="164" fontId="13" fillId="0" borderId="1" xfId="1" applyNumberFormat="1" applyFont="1" applyBorder="1" applyAlignment="1">
      <alignment horizontal="center"/>
    </xf>
    <xf numFmtId="164" fontId="11" fillId="0" borderId="4" xfId="1" applyNumberFormat="1" applyFont="1" applyBorder="1" applyAlignment="1">
      <alignment horizontal="center"/>
    </xf>
    <xf numFmtId="164" fontId="11" fillId="0" borderId="7" xfId="1" applyNumberFormat="1" applyFont="1" applyBorder="1" applyAlignment="1">
      <alignment horizontal="center"/>
    </xf>
    <xf numFmtId="164" fontId="13" fillId="0" borderId="11" xfId="1" applyNumberFormat="1" applyFont="1" applyBorder="1" applyAlignment="1">
      <alignment horizontal="center"/>
    </xf>
    <xf numFmtId="164" fontId="11" fillId="0" borderId="34" xfId="1" applyNumberFormat="1" applyFont="1" applyBorder="1" applyAlignment="1">
      <alignment horizontal="center"/>
    </xf>
    <xf numFmtId="164" fontId="11" fillId="0" borderId="35" xfId="1" applyNumberFormat="1" applyFont="1" applyBorder="1" applyAlignment="1">
      <alignment horizontal="center"/>
    </xf>
    <xf numFmtId="164" fontId="13" fillId="0" borderId="33" xfId="1" applyNumberFormat="1" applyFont="1" applyBorder="1" applyAlignment="1">
      <alignment horizontal="center"/>
    </xf>
    <xf numFmtId="164" fontId="11" fillId="0" borderId="36" xfId="1" applyNumberFormat="1" applyFont="1" applyBorder="1" applyAlignment="1">
      <alignment horizontal="center"/>
    </xf>
    <xf numFmtId="164" fontId="13" fillId="0" borderId="37" xfId="1" applyNumberFormat="1" applyFont="1" applyBorder="1" applyAlignment="1">
      <alignment horizontal="center"/>
    </xf>
    <xf numFmtId="0" fontId="13" fillId="0" borderId="58" xfId="0" applyFont="1" applyBorder="1" applyAlignment="1">
      <alignment horizontal="left"/>
    </xf>
    <xf numFmtId="0" fontId="11" fillId="0" borderId="59" xfId="0" applyFont="1" applyBorder="1" applyAlignment="1">
      <alignment horizontal="left"/>
    </xf>
    <xf numFmtId="0" fontId="11" fillId="0" borderId="59" xfId="0" applyFont="1" applyBorder="1" applyAlignment="1">
      <alignment horizontal="left" indent="2"/>
    </xf>
    <xf numFmtId="0" fontId="11" fillId="0" borderId="60" xfId="0" applyFont="1" applyBorder="1" applyAlignment="1">
      <alignment horizontal="left" indent="2"/>
    </xf>
    <xf numFmtId="0" fontId="11" fillId="0" borderId="59" xfId="0" applyFont="1" applyBorder="1" applyAlignment="1">
      <alignment horizontal="left" indent="1"/>
    </xf>
    <xf numFmtId="0" fontId="11" fillId="0" borderId="61" xfId="0" applyFont="1" applyBorder="1" applyAlignment="1">
      <alignment horizontal="left" indent="1"/>
    </xf>
    <xf numFmtId="0" fontId="13" fillId="0" borderId="62" xfId="0" applyFont="1" applyBorder="1" applyAlignment="1">
      <alignment horizontal="left"/>
    </xf>
    <xf numFmtId="0" fontId="11" fillId="0" borderId="60" xfId="0" applyFont="1" applyBorder="1" applyAlignment="1">
      <alignment horizontal="left" indent="1"/>
    </xf>
    <xf numFmtId="0" fontId="16" fillId="0" borderId="44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9" fillId="0" borderId="33" xfId="0" applyFont="1" applyBorder="1" applyAlignment="1">
      <alignment horizontal="left" indent="1"/>
    </xf>
    <xf numFmtId="0" fontId="17" fillId="0" borderId="34" xfId="0" applyFont="1" applyBorder="1"/>
    <xf numFmtId="0" fontId="18" fillId="0" borderId="34" xfId="0" applyFont="1" applyBorder="1" applyAlignment="1">
      <alignment horizontal="left" indent="2"/>
    </xf>
    <xf numFmtId="0" fontId="18" fillId="0" borderId="34" xfId="0" applyFont="1" applyBorder="1" applyAlignment="1">
      <alignment horizontal="left" indent="1"/>
    </xf>
    <xf numFmtId="0" fontId="17" fillId="0" borderId="34" xfId="0" applyFont="1" applyBorder="1" applyAlignment="1">
      <alignment horizontal="left" indent="1"/>
    </xf>
    <xf numFmtId="0" fontId="18" fillId="0" borderId="35" xfId="0" applyFont="1" applyBorder="1" applyAlignment="1">
      <alignment horizontal="left" indent="1"/>
    </xf>
    <xf numFmtId="14" fontId="18" fillId="0" borderId="35" xfId="0" quotePrefix="1" applyNumberFormat="1" applyFont="1" applyBorder="1" applyAlignment="1">
      <alignment horizontal="left" indent="2"/>
    </xf>
    <xf numFmtId="0" fontId="19" fillId="0" borderId="33" xfId="0" applyFont="1" applyBorder="1"/>
    <xf numFmtId="0" fontId="18" fillId="0" borderId="36" xfId="0" applyFont="1" applyBorder="1" applyAlignment="1">
      <alignment horizontal="left" indent="1"/>
    </xf>
    <xf numFmtId="0" fontId="19" fillId="0" borderId="37" xfId="0" applyFont="1" applyBorder="1"/>
    <xf numFmtId="0" fontId="17" fillId="0" borderId="36" xfId="0" applyFont="1" applyBorder="1" applyAlignment="1">
      <alignment horizontal="left" indent="1"/>
    </xf>
    <xf numFmtId="0" fontId="17" fillId="0" borderId="35" xfId="0" applyFont="1" applyBorder="1" applyAlignment="1">
      <alignment horizontal="left" indent="1"/>
    </xf>
    <xf numFmtId="0" fontId="20" fillId="0" borderId="32" xfId="0" applyFont="1" applyBorder="1"/>
    <xf numFmtId="0" fontId="18" fillId="0" borderId="33" xfId="0" applyFont="1" applyFill="1" applyBorder="1" applyAlignment="1">
      <alignment horizontal="left" indent="1"/>
    </xf>
    <xf numFmtId="0" fontId="18" fillId="0" borderId="36" xfId="0" applyFont="1" applyFill="1" applyBorder="1" applyAlignment="1">
      <alignment horizontal="left" indent="1"/>
    </xf>
    <xf numFmtId="0" fontId="19" fillId="0" borderId="33" xfId="0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16" fontId="17" fillId="0" borderId="34" xfId="0" applyNumberFormat="1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7" fillId="0" borderId="36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21" fillId="0" borderId="0" xfId="0" applyFont="1"/>
    <xf numFmtId="0" fontId="23" fillId="0" borderId="11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164" fontId="23" fillId="0" borderId="30" xfId="1" applyNumberFormat="1" applyFont="1" applyBorder="1" applyAlignment="1">
      <alignment horizontal="center" vertical="center"/>
    </xf>
    <xf numFmtId="164" fontId="23" fillId="0" borderId="13" xfId="1" applyNumberFormat="1" applyFont="1" applyBorder="1" applyAlignment="1">
      <alignment horizontal="center" vertical="center"/>
    </xf>
    <xf numFmtId="164" fontId="23" fillId="0" borderId="16" xfId="1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164" fontId="21" fillId="0" borderId="20" xfId="1" applyNumberFormat="1" applyFont="1" applyBorder="1" applyAlignment="1">
      <alignment horizontal="center" vertical="center"/>
    </xf>
    <xf numFmtId="164" fontId="21" fillId="0" borderId="5" xfId="1" applyNumberFormat="1" applyFont="1" applyBorder="1" applyAlignment="1">
      <alignment horizontal="center" vertical="center"/>
    </xf>
    <xf numFmtId="164" fontId="21" fillId="0" borderId="6" xfId="1" applyNumberFormat="1" applyFont="1" applyBorder="1" applyAlignment="1">
      <alignment horizontal="center" vertical="center"/>
    </xf>
    <xf numFmtId="164" fontId="21" fillId="0" borderId="4" xfId="1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164" fontId="23" fillId="0" borderId="20" xfId="1" applyNumberFormat="1" applyFont="1" applyBorder="1" applyAlignment="1">
      <alignment horizontal="center" vertical="center"/>
    </xf>
    <xf numFmtId="164" fontId="23" fillId="0" borderId="5" xfId="1" applyNumberFormat="1" applyFont="1" applyBorder="1" applyAlignment="1">
      <alignment horizontal="center" vertical="center"/>
    </xf>
    <xf numFmtId="164" fontId="23" fillId="0" borderId="6" xfId="1" applyNumberFormat="1" applyFont="1" applyBorder="1" applyAlignment="1">
      <alignment horizontal="center" vertical="center"/>
    </xf>
    <xf numFmtId="164" fontId="23" fillId="0" borderId="4" xfId="1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left" vertical="center"/>
    </xf>
    <xf numFmtId="0" fontId="22" fillId="0" borderId="18" xfId="0" applyNumberFormat="1" applyFont="1" applyBorder="1" applyAlignment="1">
      <alignment horizontal="left" vertical="center"/>
    </xf>
    <xf numFmtId="16" fontId="22" fillId="0" borderId="18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2" fillId="0" borderId="41" xfId="0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164" fontId="21" fillId="0" borderId="53" xfId="1" applyNumberFormat="1" applyFont="1" applyBorder="1" applyAlignment="1">
      <alignment horizontal="center" vertical="center"/>
    </xf>
    <xf numFmtId="164" fontId="21" fillId="0" borderId="15" xfId="1" applyNumberFormat="1" applyFont="1" applyBorder="1" applyAlignment="1">
      <alignment horizontal="center" vertical="center"/>
    </xf>
    <xf numFmtId="164" fontId="21" fillId="0" borderId="10" xfId="1" applyNumberFormat="1" applyFont="1" applyBorder="1" applyAlignment="1">
      <alignment horizontal="center" vertical="center"/>
    </xf>
    <xf numFmtId="164" fontId="21" fillId="0" borderId="12" xfId="1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164" fontId="24" fillId="0" borderId="21" xfId="1" applyNumberFormat="1" applyFont="1" applyBorder="1" applyAlignment="1">
      <alignment horizontal="center" vertical="center"/>
    </xf>
    <xf numFmtId="164" fontId="24" fillId="0" borderId="48" xfId="1" applyNumberFormat="1" applyFont="1" applyBorder="1" applyAlignment="1">
      <alignment horizontal="center" vertical="center"/>
    </xf>
    <xf numFmtId="164" fontId="24" fillId="0" borderId="49" xfId="1" applyNumberFormat="1" applyFont="1" applyBorder="1" applyAlignment="1">
      <alignment horizontal="center" vertical="center"/>
    </xf>
    <xf numFmtId="164" fontId="24" fillId="0" borderId="47" xfId="1" applyNumberFormat="1" applyFont="1" applyBorder="1" applyAlignment="1">
      <alignment horizontal="center" vertical="center"/>
    </xf>
    <xf numFmtId="0" fontId="24" fillId="0" borderId="0" xfId="0" applyFont="1"/>
    <xf numFmtId="0" fontId="22" fillId="0" borderId="43" xfId="0" applyFont="1" applyBorder="1" applyAlignment="1">
      <alignment horizontal="left" vertical="center"/>
    </xf>
    <xf numFmtId="0" fontId="22" fillId="0" borderId="51" xfId="0" applyFont="1" applyFill="1" applyBorder="1" applyAlignment="1">
      <alignment horizontal="left" vertical="center"/>
    </xf>
    <xf numFmtId="0" fontId="22" fillId="0" borderId="46" xfId="0" applyFont="1" applyBorder="1"/>
    <xf numFmtId="164" fontId="22" fillId="0" borderId="52" xfId="0" applyNumberFormat="1" applyFont="1" applyBorder="1"/>
    <xf numFmtId="164" fontId="22" fillId="0" borderId="22" xfId="0" applyNumberFormat="1" applyFont="1" applyBorder="1"/>
    <xf numFmtId="164" fontId="22" fillId="0" borderId="17" xfId="0" applyNumberFormat="1" applyFont="1" applyBorder="1"/>
    <xf numFmtId="164" fontId="22" fillId="0" borderId="43" xfId="0" applyNumberFormat="1" applyFont="1" applyBorder="1"/>
    <xf numFmtId="0" fontId="25" fillId="0" borderId="34" xfId="0" applyFont="1" applyBorder="1" applyAlignment="1">
      <alignment horizontal="center"/>
    </xf>
    <xf numFmtId="0" fontId="26" fillId="0" borderId="34" xfId="0" applyFont="1" applyBorder="1" applyAlignment="1">
      <alignment horizontal="left" indent="1"/>
    </xf>
    <xf numFmtId="0" fontId="27" fillId="0" borderId="59" xfId="0" applyFont="1" applyBorder="1" applyAlignment="1">
      <alignment horizontal="left" indent="2"/>
    </xf>
    <xf numFmtId="164" fontId="27" fillId="0" borderId="20" xfId="1" applyNumberFormat="1" applyFont="1" applyBorder="1" applyAlignment="1">
      <alignment horizontal="center"/>
    </xf>
    <xf numFmtId="164" fontId="27" fillId="0" borderId="5" xfId="1" applyNumberFormat="1" applyFont="1" applyBorder="1" applyAlignment="1">
      <alignment horizontal="center"/>
    </xf>
    <xf numFmtId="164" fontId="27" fillId="0" borderId="6" xfId="1" applyNumberFormat="1" applyFont="1" applyBorder="1" applyAlignment="1">
      <alignment horizontal="center"/>
    </xf>
    <xf numFmtId="164" fontId="27" fillId="0" borderId="4" xfId="1" applyNumberFormat="1" applyFont="1" applyBorder="1" applyAlignment="1">
      <alignment horizontal="center"/>
    </xf>
    <xf numFmtId="164" fontId="27" fillId="0" borderId="34" xfId="1" applyNumberFormat="1" applyFont="1" applyBorder="1" applyAlignment="1">
      <alignment horizontal="center"/>
    </xf>
    <xf numFmtId="0" fontId="28" fillId="0" borderId="0" xfId="0" applyFont="1"/>
    <xf numFmtId="164" fontId="6" fillId="0" borderId="5" xfId="1" applyNumberFormat="1" applyFont="1" applyBorder="1" applyAlignment="1">
      <alignment wrapText="1"/>
    </xf>
    <xf numFmtId="164" fontId="11" fillId="0" borderId="5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29" fillId="0" borderId="20" xfId="1" applyNumberFormat="1" applyFont="1" applyBorder="1" applyAlignment="1">
      <alignment horizontal="center" vertical="center"/>
    </xf>
    <xf numFmtId="164" fontId="11" fillId="0" borderId="53" xfId="1" applyNumberFormat="1" applyFont="1" applyBorder="1" applyAlignment="1">
      <alignment horizontal="center"/>
    </xf>
    <xf numFmtId="16" fontId="21" fillId="0" borderId="18" xfId="0" applyNumberFormat="1" applyFont="1" applyBorder="1" applyAlignment="1">
      <alignment horizontal="left" vertical="center"/>
    </xf>
    <xf numFmtId="164" fontId="13" fillId="0" borderId="58" xfId="1" applyNumberFormat="1" applyFont="1" applyBorder="1" applyAlignment="1">
      <alignment horizontal="center"/>
    </xf>
    <xf numFmtId="164" fontId="11" fillId="0" borderId="59" xfId="1" applyNumberFormat="1" applyFont="1" applyBorder="1" applyAlignment="1">
      <alignment horizontal="center"/>
    </xf>
    <xf numFmtId="164" fontId="27" fillId="0" borderId="59" xfId="1" applyNumberFormat="1" applyFont="1" applyBorder="1" applyAlignment="1">
      <alignment horizontal="center"/>
    </xf>
    <xf numFmtId="164" fontId="11" fillId="0" borderId="60" xfId="1" applyNumberFormat="1" applyFont="1" applyBorder="1" applyAlignment="1">
      <alignment horizontal="center"/>
    </xf>
    <xf numFmtId="164" fontId="11" fillId="0" borderId="61" xfId="1" applyNumberFormat="1" applyFont="1" applyBorder="1" applyAlignment="1">
      <alignment horizontal="center"/>
    </xf>
    <xf numFmtId="164" fontId="13" fillId="0" borderId="62" xfId="1" applyNumberFormat="1" applyFont="1" applyBorder="1" applyAlignment="1">
      <alignment horizontal="center"/>
    </xf>
    <xf numFmtId="164" fontId="16" fillId="0" borderId="44" xfId="1" applyNumberFormat="1" applyFont="1" applyBorder="1" applyAlignment="1">
      <alignment horizontal="center"/>
    </xf>
    <xf numFmtId="164" fontId="14" fillId="0" borderId="58" xfId="0" applyNumberFormat="1" applyFont="1" applyBorder="1"/>
    <xf numFmtId="164" fontId="14" fillId="0" borderId="61" xfId="0" applyNumberFormat="1" applyFont="1" applyBorder="1"/>
    <xf numFmtId="164" fontId="23" fillId="0" borderId="19" xfId="1" applyNumberFormat="1" applyFont="1" applyBorder="1" applyAlignment="1">
      <alignment horizontal="center" vertical="center"/>
    </xf>
    <xf numFmtId="164" fontId="23" fillId="0" borderId="1" xfId="1" applyNumberFormat="1" applyFont="1" applyBorder="1" applyAlignment="1">
      <alignment horizontal="center" vertical="center"/>
    </xf>
    <xf numFmtId="164" fontId="21" fillId="0" borderId="7" xfId="1" applyNumberFormat="1" applyFont="1" applyBorder="1" applyAlignment="1">
      <alignment horizontal="center" vertical="center"/>
    </xf>
    <xf numFmtId="164" fontId="17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13" fillId="0" borderId="58" xfId="1" applyNumberFormat="1" applyFont="1" applyBorder="1" applyAlignment="1">
      <alignment horizontal="left"/>
    </xf>
    <xf numFmtId="164" fontId="11" fillId="0" borderId="59" xfId="1" applyNumberFormat="1" applyFont="1" applyBorder="1" applyAlignment="1">
      <alignment horizontal="left"/>
    </xf>
    <xf numFmtId="164" fontId="27" fillId="0" borderId="59" xfId="1" applyNumberFormat="1" applyFont="1" applyBorder="1" applyAlignment="1">
      <alignment horizontal="left"/>
    </xf>
    <xf numFmtId="164" fontId="11" fillId="0" borderId="60" xfId="1" applyNumberFormat="1" applyFont="1" applyBorder="1" applyAlignment="1">
      <alignment horizontal="left"/>
    </xf>
    <xf numFmtId="164" fontId="11" fillId="0" borderId="61" xfId="1" applyNumberFormat="1" applyFont="1" applyBorder="1" applyAlignment="1">
      <alignment horizontal="left"/>
    </xf>
    <xf numFmtId="164" fontId="13" fillId="0" borderId="62" xfId="1" applyNumberFormat="1" applyFont="1" applyBorder="1" applyAlignment="1">
      <alignment horizontal="left"/>
    </xf>
    <xf numFmtId="164" fontId="16" fillId="0" borderId="44" xfId="1" applyNumberFormat="1" applyFont="1" applyBorder="1" applyAlignment="1">
      <alignment horizontal="left"/>
    </xf>
    <xf numFmtId="164" fontId="14" fillId="0" borderId="58" xfId="1" applyNumberFormat="1" applyFont="1" applyBorder="1" applyAlignment="1">
      <alignment horizontal="left"/>
    </xf>
    <xf numFmtId="164" fontId="14" fillId="0" borderId="61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164" fontId="21" fillId="0" borderId="0" xfId="1" applyNumberFormat="1" applyFont="1"/>
    <xf numFmtId="164" fontId="23" fillId="0" borderId="58" xfId="1" applyNumberFormat="1" applyFont="1" applyBorder="1" applyAlignment="1">
      <alignment horizontal="left" vertical="center"/>
    </xf>
    <xf numFmtId="164" fontId="21" fillId="0" borderId="59" xfId="1" applyNumberFormat="1" applyFont="1" applyBorder="1" applyAlignment="1">
      <alignment horizontal="left" vertical="center"/>
    </xf>
    <xf numFmtId="164" fontId="23" fillId="0" borderId="59" xfId="1" applyNumberFormat="1" applyFont="1" applyBorder="1" applyAlignment="1">
      <alignment horizontal="left" vertical="center"/>
    </xf>
    <xf numFmtId="164" fontId="21" fillId="0" borderId="61" xfId="1" applyNumberFormat="1" applyFont="1" applyBorder="1" applyAlignment="1">
      <alignment horizontal="left" vertical="center"/>
    </xf>
    <xf numFmtId="164" fontId="24" fillId="0" borderId="50" xfId="1" applyNumberFormat="1" applyFont="1" applyBorder="1" applyAlignment="1">
      <alignment horizontal="left" vertical="center"/>
    </xf>
    <xf numFmtId="164" fontId="22" fillId="0" borderId="46" xfId="1" applyNumberFormat="1" applyFont="1" applyBorder="1"/>
    <xf numFmtId="164" fontId="0" fillId="0" borderId="48" xfId="0" applyNumberFormat="1" applyBorder="1"/>
    <xf numFmtId="164" fontId="11" fillId="0" borderId="53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11" fillId="0" borderId="59" xfId="1" applyNumberFormat="1" applyFont="1" applyBorder="1" applyAlignment="1">
      <alignment horizontal="center"/>
    </xf>
    <xf numFmtId="164" fontId="11" fillId="0" borderId="60" xfId="1" applyNumberFormat="1" applyFont="1" applyBorder="1" applyAlignment="1">
      <alignment horizontal="center"/>
    </xf>
    <xf numFmtId="164" fontId="30" fillId="0" borderId="61" xfId="1" applyNumberFormat="1" applyFont="1" applyBorder="1" applyAlignment="1">
      <alignment horizontal="center"/>
    </xf>
    <xf numFmtId="164" fontId="1" fillId="0" borderId="20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1" fillId="0" borderId="59" xfId="1" applyNumberFormat="1" applyFont="1" applyBorder="1" applyAlignment="1">
      <alignment horizontal="center"/>
    </xf>
    <xf numFmtId="164" fontId="23" fillId="0" borderId="38" xfId="1" applyNumberFormat="1" applyFont="1" applyBorder="1" applyAlignment="1">
      <alignment horizontal="center" vertical="center"/>
    </xf>
    <xf numFmtId="164" fontId="21" fillId="0" borderId="39" xfId="1" applyNumberFormat="1" applyFont="1" applyBorder="1" applyAlignment="1">
      <alignment horizontal="center" vertical="center"/>
    </xf>
    <xf numFmtId="164" fontId="23" fillId="0" borderId="39" xfId="1" applyNumberFormat="1" applyFont="1" applyBorder="1" applyAlignment="1">
      <alignment horizontal="center" vertical="center"/>
    </xf>
    <xf numFmtId="164" fontId="21" fillId="0" borderId="65" xfId="1" applyNumberFormat="1" applyFont="1" applyBorder="1" applyAlignment="1">
      <alignment horizontal="center" vertical="center"/>
    </xf>
    <xf numFmtId="164" fontId="11" fillId="0" borderId="59" xfId="1" applyNumberFormat="1" applyFont="1" applyBorder="1" applyAlignment="1">
      <alignment horizontal="center"/>
    </xf>
    <xf numFmtId="164" fontId="0" fillId="0" borderId="18" xfId="1" applyNumberFormat="1" applyFont="1" applyBorder="1" applyAlignment="1">
      <alignment horizontal="left" indent="1"/>
    </xf>
    <xf numFmtId="164" fontId="3" fillId="0" borderId="0" xfId="0" applyNumberFormat="1" applyFont="1"/>
    <xf numFmtId="164" fontId="11" fillId="0" borderId="53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164" fontId="14" fillId="0" borderId="66" xfId="0" applyNumberFormat="1" applyFont="1" applyBorder="1"/>
    <xf numFmtId="164" fontId="14" fillId="0" borderId="40" xfId="0" applyNumberFormat="1" applyFont="1" applyBorder="1"/>
    <xf numFmtId="164" fontId="14" fillId="0" borderId="1" xfId="0" applyNumberFormat="1" applyFont="1" applyBorder="1"/>
    <xf numFmtId="164" fontId="14" fillId="0" borderId="7" xfId="0" applyNumberFormat="1" applyFont="1" applyBorder="1"/>
    <xf numFmtId="164" fontId="16" fillId="0" borderId="47" xfId="1" applyNumberFormat="1" applyFont="1" applyBorder="1" applyAlignment="1">
      <alignment horizontal="center"/>
    </xf>
    <xf numFmtId="164" fontId="21" fillId="0" borderId="27" xfId="1" applyNumberFormat="1" applyFont="1" applyBorder="1" applyAlignment="1">
      <alignment horizontal="center" vertical="center"/>
    </xf>
    <xf numFmtId="164" fontId="23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3" xfId="1" applyNumberFormat="1" applyFont="1" applyBorder="1"/>
    <xf numFmtId="164" fontId="2" fillId="0" borderId="6" xfId="1" applyNumberFormat="1" applyFont="1" applyBorder="1"/>
    <xf numFmtId="164" fontId="3" fillId="0" borderId="9" xfId="1" applyNumberFormat="1" applyFont="1" applyBorder="1"/>
    <xf numFmtId="0" fontId="2" fillId="0" borderId="58" xfId="0" applyFont="1" applyBorder="1"/>
    <xf numFmtId="0" fontId="2" fillId="0" borderId="59" xfId="0" applyFont="1" applyBorder="1"/>
    <xf numFmtId="0" fontId="0" fillId="0" borderId="59" xfId="0" applyBorder="1"/>
    <xf numFmtId="0" fontId="3" fillId="0" borderId="61" xfId="0" applyFont="1" applyBorder="1"/>
    <xf numFmtId="164" fontId="0" fillId="0" borderId="6" xfId="1" applyNumberFormat="1" applyFont="1" applyBorder="1"/>
    <xf numFmtId="164" fontId="6" fillId="0" borderId="38" xfId="1" applyNumberFormat="1" applyFont="1" applyBorder="1"/>
    <xf numFmtId="164" fontId="4" fillId="0" borderId="6" xfId="1" applyNumberFormat="1" applyFont="1" applyBorder="1"/>
    <xf numFmtId="164" fontId="6" fillId="0" borderId="39" xfId="1" applyNumberFormat="1" applyFont="1" applyBorder="1"/>
    <xf numFmtId="164" fontId="6" fillId="0" borderId="40" xfId="1" applyNumberFormat="1" applyFont="1" applyBorder="1"/>
    <xf numFmtId="164" fontId="6" fillId="0" borderId="6" xfId="1" applyNumberFormat="1" applyFont="1" applyBorder="1" applyAlignment="1">
      <alignment wrapText="1"/>
    </xf>
    <xf numFmtId="164" fontId="6" fillId="0" borderId="6" xfId="1" applyNumberFormat="1" applyFont="1" applyBorder="1"/>
    <xf numFmtId="164" fontId="6" fillId="0" borderId="9" xfId="1" applyNumberFormat="1" applyFont="1" applyBorder="1"/>
    <xf numFmtId="0" fontId="6" fillId="0" borderId="1" xfId="0" applyFont="1" applyBorder="1"/>
    <xf numFmtId="164" fontId="6" fillId="0" borderId="26" xfId="1" applyNumberFormat="1" applyFont="1" applyBorder="1"/>
    <xf numFmtId="164" fontId="6" fillId="0" borderId="3" xfId="1" applyNumberFormat="1" applyFont="1" applyBorder="1"/>
    <xf numFmtId="0" fontId="31" fillId="0" borderId="0" xfId="0" applyFont="1" applyAlignment="1"/>
    <xf numFmtId="0" fontId="31" fillId="0" borderId="0" xfId="0" applyFont="1"/>
    <xf numFmtId="0" fontId="31" fillId="0" borderId="0" xfId="0" applyFont="1" applyAlignment="1">
      <alignment horizontal="right"/>
    </xf>
    <xf numFmtId="0" fontId="31" fillId="0" borderId="2" xfId="0" applyFont="1" applyBorder="1"/>
    <xf numFmtId="3" fontId="31" fillId="0" borderId="3" xfId="0" applyNumberFormat="1" applyFont="1" applyBorder="1"/>
    <xf numFmtId="0" fontId="31" fillId="0" borderId="5" xfId="0" applyFont="1" applyBorder="1"/>
    <xf numFmtId="3" fontId="31" fillId="0" borderId="6" xfId="0" applyNumberFormat="1" applyFont="1" applyBorder="1"/>
    <xf numFmtId="0" fontId="10" fillId="0" borderId="5" xfId="0" applyFont="1" applyBorder="1"/>
    <xf numFmtId="3" fontId="10" fillId="0" borderId="6" xfId="0" applyNumberFormat="1" applyFont="1" applyBorder="1"/>
    <xf numFmtId="0" fontId="32" fillId="0" borderId="5" xfId="0" applyFont="1" applyBorder="1"/>
    <xf numFmtId="3" fontId="32" fillId="0" borderId="6" xfId="0" applyNumberFormat="1" applyFont="1" applyBorder="1"/>
    <xf numFmtId="0" fontId="31" fillId="0" borderId="6" xfId="0" applyFont="1" applyBorder="1"/>
    <xf numFmtId="0" fontId="33" fillId="0" borderId="5" xfId="0" applyFont="1" applyBorder="1"/>
    <xf numFmtId="0" fontId="31" fillId="0" borderId="5" xfId="0" applyFont="1" applyFill="1" applyBorder="1"/>
    <xf numFmtId="0" fontId="0" fillId="0" borderId="6" xfId="0" applyBorder="1"/>
    <xf numFmtId="0" fontId="34" fillId="0" borderId="5" xfId="0" applyFont="1" applyFill="1" applyBorder="1"/>
    <xf numFmtId="0" fontId="15" fillId="0" borderId="6" xfId="0" applyFont="1" applyBorder="1"/>
    <xf numFmtId="0" fontId="6" fillId="0" borderId="5" xfId="0" applyFont="1" applyFill="1" applyBorder="1"/>
    <xf numFmtId="3" fontId="2" fillId="0" borderId="6" xfId="0" applyNumberFormat="1" applyFont="1" applyBorder="1"/>
    <xf numFmtId="165" fontId="2" fillId="0" borderId="6" xfId="1" applyNumberFormat="1" applyFont="1" applyBorder="1" applyAlignment="1">
      <alignment horizontal="right" vertical="center"/>
    </xf>
    <xf numFmtId="0" fontId="6" fillId="0" borderId="8" xfId="0" applyFont="1" applyFill="1" applyBorder="1"/>
    <xf numFmtId="0" fontId="0" fillId="0" borderId="9" xfId="0" applyBorder="1"/>
    <xf numFmtId="0" fontId="10" fillId="0" borderId="1" xfId="0" applyFont="1" applyBorder="1"/>
    <xf numFmtId="0" fontId="6" fillId="0" borderId="5" xfId="0" applyFont="1" applyBorder="1"/>
    <xf numFmtId="0" fontId="6" fillId="0" borderId="8" xfId="0" applyFont="1" applyBorder="1"/>
    <xf numFmtId="0" fontId="10" fillId="0" borderId="11" xfId="0" applyFont="1" applyBorder="1"/>
    <xf numFmtId="0" fontId="0" fillId="0" borderId="11" xfId="0" applyBorder="1"/>
    <xf numFmtId="0" fontId="0" fillId="0" borderId="13" xfId="0" applyBorder="1"/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5" xfId="0" applyBorder="1" applyAlignment="1">
      <alignment wrapText="1"/>
    </xf>
    <xf numFmtId="0" fontId="35" fillId="0" borderId="5" xfId="0" applyFont="1" applyBorder="1"/>
    <xf numFmtId="49" fontId="0" fillId="0" borderId="5" xfId="0" quotePrefix="1" applyNumberFormat="1" applyBorder="1"/>
    <xf numFmtId="164" fontId="0" fillId="0" borderId="18" xfId="1" applyNumberFormat="1" applyFont="1" applyBorder="1"/>
    <xf numFmtId="164" fontId="0" fillId="0" borderId="5" xfId="1" applyNumberFormat="1" applyFont="1" applyFill="1" applyBorder="1"/>
    <xf numFmtId="164" fontId="0" fillId="0" borderId="6" xfId="1" applyNumberFormat="1" applyFont="1" applyFill="1" applyBorder="1"/>
    <xf numFmtId="0" fontId="0" fillId="0" borderId="0" xfId="0" applyFill="1" applyBorder="1"/>
    <xf numFmtId="49" fontId="0" fillId="0" borderId="5" xfId="0" applyNumberFormat="1" applyBorder="1"/>
    <xf numFmtId="0" fontId="0" fillId="0" borderId="7" xfId="0" applyBorder="1"/>
    <xf numFmtId="0" fontId="0" fillId="0" borderId="8" xfId="0" applyBorder="1"/>
    <xf numFmtId="0" fontId="0" fillId="0" borderId="28" xfId="0" applyBorder="1"/>
    <xf numFmtId="164" fontId="0" fillId="0" borderId="8" xfId="1" applyNumberFormat="1" applyFont="1" applyFill="1" applyBorder="1"/>
    <xf numFmtId="164" fontId="0" fillId="0" borderId="0" xfId="0" applyNumberFormat="1"/>
    <xf numFmtId="0" fontId="37" fillId="0" borderId="0" xfId="0" applyFont="1" applyAlignment="1">
      <alignment horizontal="right"/>
    </xf>
    <xf numFmtId="0" fontId="0" fillId="0" borderId="69" xfId="0" applyBorder="1"/>
    <xf numFmtId="0" fontId="0" fillId="0" borderId="14" xfId="0" applyBorder="1" applyAlignment="1">
      <alignment wrapText="1"/>
    </xf>
    <xf numFmtId="164" fontId="0" fillId="0" borderId="14" xfId="1" applyNumberFormat="1" applyFont="1" applyBorder="1"/>
    <xf numFmtId="164" fontId="0" fillId="0" borderId="42" xfId="1" applyNumberFormat="1" applyFont="1" applyBorder="1"/>
    <xf numFmtId="0" fontId="0" fillId="0" borderId="29" xfId="0" applyBorder="1"/>
    <xf numFmtId="0" fontId="0" fillId="0" borderId="10" xfId="0" applyBorder="1"/>
    <xf numFmtId="164" fontId="0" fillId="0" borderId="12" xfId="1" applyNumberFormat="1" applyFont="1" applyBorder="1"/>
    <xf numFmtId="164" fontId="0" fillId="0" borderId="41" xfId="1" applyNumberFormat="1" applyFont="1" applyBorder="1"/>
    <xf numFmtId="0" fontId="0" fillId="0" borderId="15" xfId="0" applyBorder="1"/>
    <xf numFmtId="0" fontId="0" fillId="0" borderId="12" xfId="0" applyBorder="1" applyAlignment="1">
      <alignment wrapText="1"/>
    </xf>
    <xf numFmtId="0" fontId="35" fillId="0" borderId="13" xfId="0" applyFont="1" applyBorder="1" applyAlignment="1">
      <alignment horizontal="left" wrapText="1"/>
    </xf>
    <xf numFmtId="164" fontId="35" fillId="0" borderId="5" xfId="1" applyNumberFormat="1" applyFont="1" applyBorder="1"/>
    <xf numFmtId="164" fontId="35" fillId="0" borderId="18" xfId="1" applyNumberFormat="1" applyFont="1" applyBorder="1"/>
    <xf numFmtId="0" fontId="35" fillId="0" borderId="5" xfId="0" applyFont="1" applyBorder="1" applyAlignment="1">
      <alignment wrapText="1"/>
    </xf>
    <xf numFmtId="0" fontId="0" fillId="0" borderId="11" xfId="0" applyBorder="1" applyAlignment="1">
      <alignment horizontal="left"/>
    </xf>
    <xf numFmtId="164" fontId="35" fillId="0" borderId="13" xfId="1" applyNumberFormat="1" applyFont="1" applyBorder="1" applyAlignment="1">
      <alignment horizontal="center"/>
    </xf>
    <xf numFmtId="164" fontId="35" fillId="0" borderId="31" xfId="1" applyNumberFormat="1" applyFont="1" applyBorder="1" applyAlignment="1">
      <alignment horizontal="center"/>
    </xf>
    <xf numFmtId="0" fontId="0" fillId="0" borderId="16" xfId="0" applyBorder="1" applyAlignment="1">
      <alignment horizontal="left"/>
    </xf>
    <xf numFmtId="0" fontId="2" fillId="0" borderId="7" xfId="0" applyFont="1" applyBorder="1"/>
    <xf numFmtId="164" fontId="3" fillId="0" borderId="28" xfId="1" applyNumberFormat="1" applyFont="1" applyBorder="1"/>
    <xf numFmtId="0" fontId="2" fillId="0" borderId="9" xfId="0" applyFont="1" applyBorder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4" fontId="0" fillId="0" borderId="8" xfId="1" applyNumberFormat="1" applyFont="1" applyBorder="1"/>
    <xf numFmtId="164" fontId="0" fillId="0" borderId="9" xfId="1" applyNumberFormat="1" applyFont="1" applyBorder="1"/>
    <xf numFmtId="0" fontId="10" fillId="0" borderId="26" xfId="0" applyFont="1" applyBorder="1"/>
    <xf numFmtId="0" fontId="4" fillId="0" borderId="18" xfId="0" applyFont="1" applyBorder="1"/>
    <xf numFmtId="0" fontId="10" fillId="0" borderId="18" xfId="0" applyFont="1" applyBorder="1"/>
    <xf numFmtId="0" fontId="6" fillId="0" borderId="18" xfId="0" applyFont="1" applyBorder="1"/>
    <xf numFmtId="0" fontId="6" fillId="0" borderId="28" xfId="0" applyFont="1" applyBorder="1"/>
    <xf numFmtId="0" fontId="10" fillId="0" borderId="31" xfId="0" applyFont="1" applyBorder="1"/>
    <xf numFmtId="164" fontId="10" fillId="0" borderId="66" xfId="1" applyNumberFormat="1" applyFont="1" applyBorder="1"/>
    <xf numFmtId="164" fontId="4" fillId="0" borderId="39" xfId="1" applyNumberFormat="1" applyFont="1" applyBorder="1"/>
    <xf numFmtId="164" fontId="10" fillId="0" borderId="39" xfId="1" applyNumberFormat="1" applyFont="1" applyBorder="1"/>
    <xf numFmtId="164" fontId="10" fillId="0" borderId="38" xfId="1" applyNumberFormat="1" applyFont="1" applyBorder="1"/>
    <xf numFmtId="164" fontId="10" fillId="0" borderId="58" xfId="1" applyNumberFormat="1" applyFont="1" applyBorder="1"/>
    <xf numFmtId="164" fontId="4" fillId="0" borderId="59" xfId="1" applyNumberFormat="1" applyFont="1" applyBorder="1"/>
    <xf numFmtId="164" fontId="10" fillId="0" borderId="59" xfId="1" applyNumberFormat="1" applyFont="1" applyBorder="1"/>
    <xf numFmtId="164" fontId="6" fillId="0" borderId="59" xfId="1" applyNumberFormat="1" applyFont="1" applyBorder="1"/>
    <xf numFmtId="164" fontId="6" fillId="0" borderId="61" xfId="1" applyNumberFormat="1" applyFont="1" applyBorder="1"/>
    <xf numFmtId="164" fontId="10" fillId="0" borderId="62" xfId="1" applyNumberFormat="1" applyFont="1" applyBorder="1"/>
    <xf numFmtId="164" fontId="0" fillId="0" borderId="31" xfId="1" applyNumberFormat="1" applyFont="1" applyBorder="1"/>
    <xf numFmtId="164" fontId="3" fillId="0" borderId="18" xfId="1" applyNumberFormat="1" applyFont="1" applyBorder="1"/>
    <xf numFmtId="164" fontId="2" fillId="0" borderId="18" xfId="1" applyNumberFormat="1" applyFont="1" applyBorder="1"/>
    <xf numFmtId="164" fontId="0" fillId="0" borderId="58" xfId="1" applyNumberFormat="1" applyFont="1" applyBorder="1"/>
    <xf numFmtId="164" fontId="0" fillId="0" borderId="59" xfId="1" applyNumberFormat="1" applyFont="1" applyBorder="1"/>
    <xf numFmtId="164" fontId="3" fillId="0" borderId="59" xfId="1" applyNumberFormat="1" applyFont="1" applyBorder="1"/>
    <xf numFmtId="164" fontId="2" fillId="0" borderId="59" xfId="1" applyNumberFormat="1" applyFont="1" applyBorder="1"/>
    <xf numFmtId="164" fontId="6" fillId="0" borderId="46" xfId="1" applyNumberFormat="1" applyFont="1" applyBorder="1"/>
    <xf numFmtId="0" fontId="0" fillId="0" borderId="11" xfId="0" applyBorder="1" applyAlignment="1">
      <alignment horizontal="left"/>
    </xf>
    <xf numFmtId="0" fontId="35" fillId="0" borderId="13" xfId="0" applyFont="1" applyBorder="1" applyAlignment="1">
      <alignment horizontal="left" wrapText="1"/>
    </xf>
    <xf numFmtId="164" fontId="35" fillId="0" borderId="13" xfId="1" applyNumberFormat="1" applyFont="1" applyBorder="1" applyAlignment="1">
      <alignment horizontal="center"/>
    </xf>
    <xf numFmtId="164" fontId="2" fillId="0" borderId="5" xfId="1" applyNumberFormat="1" applyFont="1" applyFill="1" applyBorder="1"/>
    <xf numFmtId="164" fontId="2" fillId="0" borderId="6" xfId="1" applyNumberFormat="1" applyFont="1" applyFill="1" applyBorder="1"/>
    <xf numFmtId="164" fontId="11" fillId="0" borderId="12" xfId="1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left"/>
    </xf>
    <xf numFmtId="164" fontId="16" fillId="0" borderId="24" xfId="1" applyNumberFormat="1" applyFont="1" applyBorder="1" applyAlignment="1">
      <alignment horizontal="center"/>
    </xf>
    <xf numFmtId="164" fontId="14" fillId="0" borderId="33" xfId="0" applyNumberFormat="1" applyFont="1" applyBorder="1"/>
    <xf numFmtId="164" fontId="14" fillId="0" borderId="36" xfId="0" applyNumberFormat="1" applyFont="1" applyBorder="1"/>
    <xf numFmtId="164" fontId="13" fillId="0" borderId="66" xfId="1" applyNumberFormat="1" applyFont="1" applyBorder="1" applyAlignment="1">
      <alignment horizontal="center"/>
    </xf>
    <xf numFmtId="164" fontId="11" fillId="0" borderId="39" xfId="1" applyNumberFormat="1" applyFont="1" applyBorder="1" applyAlignment="1">
      <alignment horizontal="center"/>
    </xf>
    <xf numFmtId="164" fontId="27" fillId="0" borderId="39" xfId="1" applyNumberFormat="1" applyFont="1" applyBorder="1" applyAlignment="1">
      <alignment horizontal="center"/>
    </xf>
    <xf numFmtId="164" fontId="11" fillId="0" borderId="65" xfId="1" applyNumberFormat="1" applyFont="1" applyBorder="1" applyAlignment="1">
      <alignment horizontal="center"/>
    </xf>
    <xf numFmtId="164" fontId="11" fillId="0" borderId="40" xfId="1" applyNumberFormat="1" applyFont="1" applyBorder="1" applyAlignment="1">
      <alignment horizontal="center"/>
    </xf>
    <xf numFmtId="164" fontId="13" fillId="0" borderId="38" xfId="1" applyNumberFormat="1" applyFont="1" applyBorder="1" applyAlignment="1">
      <alignment horizontal="center"/>
    </xf>
    <xf numFmtId="164" fontId="16" fillId="0" borderId="64" xfId="1" applyNumberFormat="1" applyFont="1" applyBorder="1" applyAlignment="1">
      <alignment horizontal="center"/>
    </xf>
    <xf numFmtId="164" fontId="11" fillId="0" borderId="39" xfId="1" applyNumberFormat="1" applyFont="1" applyBorder="1" applyAlignment="1">
      <alignment horizontal="center"/>
    </xf>
    <xf numFmtId="0" fontId="17" fillId="0" borderId="34" xfId="0" applyFont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164" fontId="11" fillId="0" borderId="11" xfId="1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>
      <alignment horizontal="center"/>
    </xf>
    <xf numFmtId="0" fontId="18" fillId="0" borderId="60" xfId="0" applyFont="1" applyBorder="1" applyAlignment="1">
      <alignment horizontal="left" wrapText="1"/>
    </xf>
    <xf numFmtId="0" fontId="18" fillId="0" borderId="62" xfId="0" applyFont="1" applyBorder="1" applyAlignment="1">
      <alignment horizontal="left" wrapText="1"/>
    </xf>
    <xf numFmtId="0" fontId="11" fillId="0" borderId="59" xfId="0" applyFont="1" applyBorder="1" applyAlignment="1">
      <alignment horizontal="left"/>
    </xf>
    <xf numFmtId="164" fontId="11" fillId="0" borderId="53" xfId="1" applyNumberFormat="1" applyFont="1" applyBorder="1" applyAlignment="1">
      <alignment horizontal="center"/>
    </xf>
    <xf numFmtId="164" fontId="11" fillId="0" borderId="30" xfId="1" applyNumberFormat="1" applyFont="1" applyBorder="1" applyAlignment="1">
      <alignment horizontal="center"/>
    </xf>
    <xf numFmtId="164" fontId="11" fillId="0" borderId="20" xfId="1" applyNumberFormat="1" applyFont="1" applyBorder="1" applyAlignment="1">
      <alignment horizontal="center"/>
    </xf>
    <xf numFmtId="164" fontId="11" fillId="0" borderId="15" xfId="1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center"/>
    </xf>
    <xf numFmtId="164" fontId="11" fillId="0" borderId="12" xfId="1" applyNumberFormat="1" applyFont="1" applyBorder="1" applyAlignment="1">
      <alignment horizontal="center"/>
    </xf>
    <xf numFmtId="164" fontId="11" fillId="0" borderId="13" xfId="1" applyNumberFormat="1" applyFont="1" applyBorder="1" applyAlignment="1">
      <alignment horizontal="center"/>
    </xf>
    <xf numFmtId="164" fontId="11" fillId="0" borderId="60" xfId="1" applyNumberFormat="1" applyFont="1" applyBorder="1" applyAlignment="1">
      <alignment horizontal="center"/>
    </xf>
    <xf numFmtId="164" fontId="11" fillId="0" borderId="62" xfId="1" applyNumberFormat="1" applyFont="1" applyBorder="1" applyAlignment="1">
      <alignment horizontal="center"/>
    </xf>
    <xf numFmtId="164" fontId="11" fillId="0" borderId="59" xfId="1" applyNumberFormat="1" applyFont="1" applyBorder="1" applyAlignment="1">
      <alignment horizontal="center"/>
    </xf>
    <xf numFmtId="164" fontId="11" fillId="0" borderId="35" xfId="1" applyNumberFormat="1" applyFont="1" applyBorder="1" applyAlignment="1">
      <alignment horizontal="center"/>
    </xf>
    <xf numFmtId="164" fontId="11" fillId="0" borderId="37" xfId="1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31" fillId="0" borderId="0" xfId="0" applyFont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1" fontId="0" fillId="0" borderId="12" xfId="0" applyNumberFormat="1" applyBorder="1" applyAlignment="1">
      <alignment horizontal="left" wrapText="1"/>
    </xf>
    <xf numFmtId="11" fontId="0" fillId="0" borderId="13" xfId="0" applyNumberFormat="1" applyBorder="1" applyAlignment="1">
      <alignment horizontal="left" wrapText="1"/>
    </xf>
    <xf numFmtId="164" fontId="0" fillId="0" borderId="41" xfId="1" applyNumberFormat="1" applyFont="1" applyBorder="1" applyAlignment="1">
      <alignment horizontal="center"/>
    </xf>
    <xf numFmtId="164" fontId="0" fillId="0" borderId="31" xfId="1" applyNumberFormat="1" applyFont="1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164" fontId="0" fillId="0" borderId="62" xfId="1" applyNumberFormat="1" applyFont="1" applyBorder="1" applyAlignment="1">
      <alignment horizontal="center"/>
    </xf>
    <xf numFmtId="0" fontId="35" fillId="0" borderId="12" xfId="0" applyFont="1" applyBorder="1" applyAlignment="1">
      <alignment horizontal="left" wrapText="1"/>
    </xf>
    <xf numFmtId="0" fontId="35" fillId="0" borderId="13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164" fontId="3" fillId="0" borderId="41" xfId="1" applyNumberFormat="1" applyFont="1" applyBorder="1" applyAlignment="1">
      <alignment horizontal="center"/>
    </xf>
    <xf numFmtId="164" fontId="3" fillId="0" borderId="31" xfId="1" applyNumberFormat="1" applyFont="1" applyBorder="1" applyAlignment="1">
      <alignment horizontal="center"/>
    </xf>
    <xf numFmtId="164" fontId="3" fillId="0" borderId="60" xfId="1" applyNumberFormat="1" applyFont="1" applyBorder="1" applyAlignment="1">
      <alignment horizontal="center"/>
    </xf>
    <xf numFmtId="164" fontId="3" fillId="0" borderId="62" xfId="1" applyNumberFormat="1" applyFont="1" applyBorder="1" applyAlignment="1">
      <alignment horizontal="center"/>
    </xf>
    <xf numFmtId="0" fontId="36" fillId="0" borderId="0" xfId="0" applyFont="1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164" fontId="35" fillId="0" borderId="12" xfId="1" applyNumberFormat="1" applyFont="1" applyBorder="1" applyAlignment="1">
      <alignment horizontal="center"/>
    </xf>
    <xf numFmtId="164" fontId="35" fillId="0" borderId="13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35" fillId="0" borderId="41" xfId="1" applyNumberFormat="1" applyFont="1" applyBorder="1" applyAlignment="1">
      <alignment horizontal="center"/>
    </xf>
    <xf numFmtId="164" fontId="35" fillId="0" borderId="31" xfId="1" applyNumberFormat="1" applyFont="1" applyBorder="1" applyAlignment="1">
      <alignment horizontal="center"/>
    </xf>
    <xf numFmtId="0" fontId="0" fillId="0" borderId="0" xfId="0" applyAlignment="1"/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2" borderId="44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left" vertical="center" textRotation="180"/>
    </xf>
    <xf numFmtId="164" fontId="12" fillId="2" borderId="44" xfId="1" applyNumberFormat="1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42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11" fillId="2" borderId="45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left" vertical="center" textRotation="180"/>
    </xf>
    <xf numFmtId="164" fontId="12" fillId="2" borderId="45" xfId="1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1" fillId="2" borderId="46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left" vertical="center" textRotation="180"/>
    </xf>
    <xf numFmtId="164" fontId="12" fillId="2" borderId="46" xfId="1" applyNumberFormat="1" applyFont="1" applyFill="1" applyBorder="1" applyAlignment="1">
      <alignment horizontal="center" vertical="center"/>
    </xf>
    <xf numFmtId="0" fontId="17" fillId="2" borderId="52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 wrapText="1"/>
    </xf>
    <xf numFmtId="0" fontId="17" fillId="2" borderId="50" xfId="0" applyFont="1" applyFill="1" applyBorder="1" applyAlignment="1">
      <alignment horizontal="center" wrapText="1"/>
    </xf>
    <xf numFmtId="0" fontId="17" fillId="2" borderId="52" xfId="0" applyFont="1" applyFill="1" applyBorder="1" applyAlignment="1">
      <alignment horizontal="center" wrapText="1"/>
    </xf>
    <xf numFmtId="0" fontId="17" fillId="2" borderId="43" xfId="0" applyFont="1" applyFill="1" applyBorder="1" applyAlignment="1">
      <alignment horizontal="center" wrapText="1"/>
    </xf>
    <xf numFmtId="0" fontId="17" fillId="2" borderId="22" xfId="0" applyFont="1" applyFill="1" applyBorder="1" applyAlignment="1">
      <alignment horizontal="center" wrapText="1"/>
    </xf>
    <xf numFmtId="0" fontId="17" fillId="2" borderId="47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/>
    </xf>
    <xf numFmtId="0" fontId="23" fillId="2" borderId="58" xfId="0" applyFont="1" applyFill="1" applyBorder="1" applyAlignment="1">
      <alignment horizontal="center" vertical="center" textRotation="180"/>
    </xf>
    <xf numFmtId="164" fontId="23" fillId="2" borderId="44" xfId="1" applyNumberFormat="1" applyFont="1" applyFill="1" applyBorder="1" applyAlignment="1">
      <alignment horizontal="center" vertical="center"/>
    </xf>
    <xf numFmtId="0" fontId="23" fillId="2" borderId="56" xfId="0" applyFont="1" applyFill="1" applyBorder="1" applyAlignment="1">
      <alignment horizontal="center" vertical="center"/>
    </xf>
    <xf numFmtId="0" fontId="23" fillId="2" borderId="6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/>
    </xf>
    <xf numFmtId="0" fontId="23" fillId="2" borderId="59" xfId="0" applyFont="1" applyFill="1" applyBorder="1" applyAlignment="1">
      <alignment horizontal="center" vertical="center" textRotation="180"/>
    </xf>
    <xf numFmtId="164" fontId="23" fillId="2" borderId="45" xfId="1" applyNumberFormat="1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/>
    </xf>
    <xf numFmtId="0" fontId="23" fillId="2" borderId="61" xfId="0" applyFont="1" applyFill="1" applyBorder="1" applyAlignment="1">
      <alignment horizontal="center" vertical="center" textRotation="180"/>
    </xf>
    <xf numFmtId="164" fontId="23" fillId="2" borderId="46" xfId="1" applyNumberFormat="1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textRotation="180"/>
    </xf>
    <xf numFmtId="0" fontId="0" fillId="2" borderId="22" xfId="0" applyFill="1" applyBorder="1" applyAlignment="1"/>
    <xf numFmtId="164" fontId="0" fillId="2" borderId="22" xfId="1" applyNumberFormat="1" applyFont="1" applyFill="1" applyBorder="1"/>
    <xf numFmtId="0" fontId="0" fillId="2" borderId="22" xfId="0" applyFill="1" applyBorder="1"/>
    <xf numFmtId="164" fontId="0" fillId="2" borderId="22" xfId="1" applyNumberFormat="1" applyFont="1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164" fontId="2" fillId="2" borderId="27" xfId="1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4" fontId="6" fillId="2" borderId="2" xfId="1" applyNumberFormat="1" applyFont="1" applyFill="1" applyBorder="1" applyAlignment="1">
      <alignment horizontal="center"/>
    </xf>
    <xf numFmtId="164" fontId="6" fillId="2" borderId="3" xfId="1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164" fontId="4" fillId="2" borderId="9" xfId="1" applyNumberFormat="1" applyFont="1" applyFill="1" applyBorder="1" applyAlignment="1">
      <alignment horizontal="center"/>
    </xf>
    <xf numFmtId="0" fontId="0" fillId="2" borderId="32" xfId="0" applyFill="1" applyBorder="1"/>
    <xf numFmtId="0" fontId="0" fillId="2" borderId="56" xfId="0" applyFill="1" applyBorder="1"/>
    <xf numFmtId="0" fontId="0" fillId="2" borderId="64" xfId="0" applyFill="1" applyBorder="1"/>
    <xf numFmtId="0" fontId="6" fillId="2" borderId="32" xfId="0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7" xfId="0" applyFont="1" applyFill="1" applyBorder="1" applyAlignment="1">
      <alignment horizontal="center"/>
    </xf>
    <xf numFmtId="0" fontId="6" fillId="2" borderId="5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 wrapText="1"/>
    </xf>
    <xf numFmtId="0" fontId="2" fillId="2" borderId="56" xfId="0" applyFont="1" applyFill="1" applyBorder="1" applyAlignment="1">
      <alignment horizontal="center" wrapText="1"/>
    </xf>
    <xf numFmtId="0" fontId="2" fillId="2" borderId="5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68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2" borderId="18" xfId="0" applyFont="1" applyFill="1" applyBorder="1"/>
    <xf numFmtId="0" fontId="2" fillId="2" borderId="6" xfId="0" applyFont="1" applyFill="1" applyBorder="1"/>
    <xf numFmtId="0" fontId="8" fillId="2" borderId="47" xfId="0" applyFont="1" applyFill="1" applyBorder="1"/>
    <xf numFmtId="0" fontId="8" fillId="2" borderId="48" xfId="0" applyFont="1" applyFill="1" applyBorder="1"/>
    <xf numFmtId="0" fontId="8" fillId="2" borderId="63" xfId="0" applyFont="1" applyFill="1" applyBorder="1"/>
    <xf numFmtId="0" fontId="8" fillId="2" borderId="49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14" xfId="0" applyFont="1" applyFill="1" applyBorder="1" applyAlignment="1"/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7" xfId="0" applyFont="1" applyFill="1" applyBorder="1" applyAlignment="1"/>
    <xf numFmtId="0" fontId="2" fillId="2" borderId="13" xfId="0" applyFont="1" applyFill="1" applyBorder="1" applyAlignment="1"/>
    <xf numFmtId="0" fontId="8" fillId="2" borderId="1" xfId="0" applyFont="1" applyFill="1" applyBorder="1" applyAlignment="1"/>
    <xf numFmtId="0" fontId="8" fillId="2" borderId="2" xfId="0" applyFont="1" applyFill="1" applyBorder="1" applyAlignment="1"/>
    <xf numFmtId="0" fontId="8" fillId="2" borderId="14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8" fillId="2" borderId="22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9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2" xfId="0" applyFont="1" applyFill="1" applyBorder="1" applyAlignment="1">
      <alignment horizontal="center" wrapText="1"/>
    </xf>
    <xf numFmtId="0" fontId="3" fillId="2" borderId="56" xfId="0" applyFont="1" applyFill="1" applyBorder="1" applyAlignment="1">
      <alignment horizontal="center" wrapText="1"/>
    </xf>
    <xf numFmtId="0" fontId="3" fillId="2" borderId="54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68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view="pageBreakPreview" zoomScale="60" zoomScaleNormal="100" workbookViewId="0">
      <selection activeCell="A6" sqref="A6:S8"/>
    </sheetView>
  </sheetViews>
  <sheetFormatPr defaultRowHeight="36" customHeight="1" x14ac:dyDescent="0.25"/>
  <cols>
    <col min="1" max="1" width="5.85546875" style="1" bestFit="1" customWidth="1"/>
    <col min="2" max="2" width="134.7109375" customWidth="1"/>
    <col min="3" max="3" width="8.42578125" style="26" customWidth="1"/>
    <col min="4" max="4" width="37.5703125" style="217" bestFit="1" customWidth="1"/>
    <col min="5" max="6" width="30.7109375" customWidth="1"/>
    <col min="7" max="7" width="24.7109375" customWidth="1"/>
    <col min="8" max="9" width="32.42578125" bestFit="1" customWidth="1"/>
    <col min="10" max="10" width="25.5703125" customWidth="1"/>
    <col min="11" max="12" width="32.42578125" bestFit="1" customWidth="1"/>
    <col min="13" max="13" width="24.140625" customWidth="1"/>
    <col min="14" max="15" width="32.42578125" bestFit="1" customWidth="1"/>
    <col min="16" max="16" width="24.28515625" customWidth="1"/>
    <col min="17" max="17" width="32.42578125" bestFit="1" customWidth="1"/>
    <col min="18" max="18" width="31.140625" bestFit="1" customWidth="1"/>
    <col min="19" max="19" width="40.140625" bestFit="1" customWidth="1"/>
  </cols>
  <sheetData>
    <row r="1" spans="1:23" ht="36" customHeight="1" x14ac:dyDescent="0.45">
      <c r="A1" s="395" t="s">
        <v>206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</row>
    <row r="2" spans="1:23" ht="36" customHeight="1" x14ac:dyDescent="0.45">
      <c r="A2" s="397" t="s">
        <v>199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</row>
    <row r="3" spans="1:23" ht="24.75" customHeight="1" x14ac:dyDescent="0.45">
      <c r="A3" s="106"/>
      <c r="B3" s="107"/>
      <c r="C3" s="108"/>
      <c r="D3" s="206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23" ht="36" customHeight="1" x14ac:dyDescent="0.45">
      <c r="A4" s="395" t="s">
        <v>189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</row>
    <row r="5" spans="1:23" ht="30.75" customHeight="1" thickBot="1" x14ac:dyDescent="0.35">
      <c r="A5" s="7"/>
      <c r="B5" s="8"/>
      <c r="C5" s="25"/>
      <c r="D5" s="20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3" ht="36" customHeight="1" thickBot="1" x14ac:dyDescent="0.5">
      <c r="A6" s="456" t="s">
        <v>37</v>
      </c>
      <c r="B6" s="457" t="s">
        <v>196</v>
      </c>
      <c r="C6" s="458" t="s">
        <v>72</v>
      </c>
      <c r="D6" s="459" t="s">
        <v>193</v>
      </c>
      <c r="E6" s="460" t="s">
        <v>192</v>
      </c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2"/>
      <c r="Q6" s="462"/>
      <c r="R6" s="462"/>
      <c r="S6" s="463"/>
    </row>
    <row r="7" spans="1:23" ht="36" customHeight="1" thickBot="1" x14ac:dyDescent="0.5">
      <c r="A7" s="464"/>
      <c r="B7" s="465"/>
      <c r="C7" s="466"/>
      <c r="D7" s="467"/>
      <c r="E7" s="468" t="s">
        <v>0</v>
      </c>
      <c r="F7" s="468"/>
      <c r="G7" s="469"/>
      <c r="H7" s="470" t="s">
        <v>154</v>
      </c>
      <c r="I7" s="468"/>
      <c r="J7" s="469"/>
      <c r="K7" s="470" t="s">
        <v>155</v>
      </c>
      <c r="L7" s="468"/>
      <c r="M7" s="469"/>
      <c r="N7" s="470" t="s">
        <v>156</v>
      </c>
      <c r="O7" s="468"/>
      <c r="P7" s="469"/>
      <c r="Q7" s="470" t="s">
        <v>205</v>
      </c>
      <c r="R7" s="468"/>
      <c r="S7" s="469"/>
    </row>
    <row r="8" spans="1:23" ht="53.25" customHeight="1" thickBot="1" x14ac:dyDescent="0.5">
      <c r="A8" s="471"/>
      <c r="B8" s="472"/>
      <c r="C8" s="473"/>
      <c r="D8" s="474"/>
      <c r="E8" s="475" t="s">
        <v>158</v>
      </c>
      <c r="F8" s="476" t="s">
        <v>153</v>
      </c>
      <c r="G8" s="477" t="s">
        <v>163</v>
      </c>
      <c r="H8" s="478" t="s">
        <v>158</v>
      </c>
      <c r="I8" s="479" t="s">
        <v>153</v>
      </c>
      <c r="J8" s="477" t="s">
        <v>163</v>
      </c>
      <c r="K8" s="480" t="s">
        <v>158</v>
      </c>
      <c r="L8" s="481" t="s">
        <v>153</v>
      </c>
      <c r="M8" s="477" t="s">
        <v>163</v>
      </c>
      <c r="N8" s="482" t="s">
        <v>158</v>
      </c>
      <c r="O8" s="479" t="s">
        <v>153</v>
      </c>
      <c r="P8" s="477" t="s">
        <v>163</v>
      </c>
      <c r="Q8" s="480" t="s">
        <v>158</v>
      </c>
      <c r="R8" s="481" t="s">
        <v>153</v>
      </c>
      <c r="S8" s="477" t="s">
        <v>163</v>
      </c>
    </row>
    <row r="9" spans="1:23" ht="36" customHeight="1" x14ac:dyDescent="0.45">
      <c r="A9" s="124" t="s">
        <v>1</v>
      </c>
      <c r="B9" s="109" t="s">
        <v>79</v>
      </c>
      <c r="C9" s="95" t="s">
        <v>74</v>
      </c>
      <c r="D9" s="208">
        <v>721190490</v>
      </c>
      <c r="E9" s="78">
        <f>E10+E18</f>
        <v>759784606</v>
      </c>
      <c r="F9" s="30">
        <f t="shared" ref="F9:S9" si="0">F10+F18</f>
        <v>759784606</v>
      </c>
      <c r="G9" s="31">
        <f t="shared" si="0"/>
        <v>0</v>
      </c>
      <c r="H9" s="194">
        <f t="shared" si="0"/>
        <v>827767595</v>
      </c>
      <c r="I9" s="78">
        <f t="shared" si="0"/>
        <v>827767595</v>
      </c>
      <c r="J9" s="31">
        <f t="shared" si="0"/>
        <v>0</v>
      </c>
      <c r="K9" s="194">
        <f t="shared" si="0"/>
        <v>838235065</v>
      </c>
      <c r="L9" s="78">
        <f t="shared" si="0"/>
        <v>838235065</v>
      </c>
      <c r="M9" s="31">
        <f t="shared" si="0"/>
        <v>0</v>
      </c>
      <c r="N9" s="86">
        <f t="shared" si="0"/>
        <v>824963580</v>
      </c>
      <c r="O9" s="78">
        <f t="shared" si="0"/>
        <v>824963580</v>
      </c>
      <c r="P9" s="31">
        <f t="shared" si="0"/>
        <v>0</v>
      </c>
      <c r="Q9" s="92">
        <f t="shared" si="0"/>
        <v>824948593</v>
      </c>
      <c r="R9" s="30">
        <f t="shared" si="0"/>
        <v>824948593</v>
      </c>
      <c r="S9" s="384">
        <f t="shared" si="0"/>
        <v>0</v>
      </c>
    </row>
    <row r="10" spans="1:23" ht="36" customHeight="1" x14ac:dyDescent="0.45">
      <c r="A10" s="125" t="s">
        <v>2</v>
      </c>
      <c r="B10" s="110" t="s">
        <v>128</v>
      </c>
      <c r="C10" s="96"/>
      <c r="D10" s="209">
        <v>691594756</v>
      </c>
      <c r="E10" s="79">
        <f>E11+E12+E13+E14+E15+E16+E17</f>
        <v>734669522</v>
      </c>
      <c r="F10" s="75">
        <f t="shared" ref="F10:S10" si="1">F11+F12+F13+F14+F15+F16+F17</f>
        <v>734669522</v>
      </c>
      <c r="G10" s="76">
        <f t="shared" si="1"/>
        <v>0</v>
      </c>
      <c r="H10" s="195">
        <f t="shared" si="1"/>
        <v>771242363</v>
      </c>
      <c r="I10" s="190">
        <f t="shared" si="1"/>
        <v>771242363</v>
      </c>
      <c r="J10" s="76">
        <f t="shared" si="1"/>
        <v>0</v>
      </c>
      <c r="K10" s="228">
        <f t="shared" si="1"/>
        <v>781709833</v>
      </c>
      <c r="L10" s="227">
        <f t="shared" si="1"/>
        <v>781709833</v>
      </c>
      <c r="M10" s="76">
        <f t="shared" si="1"/>
        <v>0</v>
      </c>
      <c r="N10" s="87">
        <f t="shared" si="1"/>
        <v>781080385</v>
      </c>
      <c r="O10" s="242">
        <f t="shared" si="1"/>
        <v>781080385</v>
      </c>
      <c r="P10" s="76">
        <f t="shared" si="1"/>
        <v>0</v>
      </c>
      <c r="Q10" s="90">
        <f t="shared" si="1"/>
        <v>781080385</v>
      </c>
      <c r="R10" s="189">
        <f t="shared" si="1"/>
        <v>781080385</v>
      </c>
      <c r="S10" s="385">
        <f t="shared" si="1"/>
        <v>0</v>
      </c>
    </row>
    <row r="11" spans="1:23" ht="36" customHeight="1" x14ac:dyDescent="0.45">
      <c r="A11" s="125" t="s">
        <v>3</v>
      </c>
      <c r="B11" s="111" t="s">
        <v>146</v>
      </c>
      <c r="C11" s="96"/>
      <c r="D11" s="209">
        <v>198188025</v>
      </c>
      <c r="E11" s="79">
        <v>198122875</v>
      </c>
      <c r="F11" s="75">
        <f t="shared" ref="F11:F21" si="2">E11-G11</f>
        <v>198122875</v>
      </c>
      <c r="G11" s="76"/>
      <c r="H11" s="195">
        <v>219506645</v>
      </c>
      <c r="I11" s="190">
        <v>219506645</v>
      </c>
      <c r="J11" s="76"/>
      <c r="K11" s="228">
        <v>224856770</v>
      </c>
      <c r="L11" s="227">
        <v>224856770</v>
      </c>
      <c r="M11" s="76"/>
      <c r="N11" s="87">
        <v>228525599</v>
      </c>
      <c r="O11" s="242">
        <v>228525599</v>
      </c>
      <c r="P11" s="76"/>
      <c r="Q11" s="90">
        <v>228525599</v>
      </c>
      <c r="R11" s="189">
        <v>228525599</v>
      </c>
      <c r="S11" s="385"/>
      <c r="V11" s="3"/>
    </row>
    <row r="12" spans="1:23" ht="36" customHeight="1" x14ac:dyDescent="0.45">
      <c r="A12" s="125" t="s">
        <v>4</v>
      </c>
      <c r="B12" s="111" t="s">
        <v>147</v>
      </c>
      <c r="C12" s="97"/>
      <c r="D12" s="209">
        <v>258710719</v>
      </c>
      <c r="E12" s="79">
        <v>266144668</v>
      </c>
      <c r="F12" s="75">
        <f t="shared" si="2"/>
        <v>266144668</v>
      </c>
      <c r="G12" s="76"/>
      <c r="H12" s="195">
        <v>267656668</v>
      </c>
      <c r="I12" s="190">
        <v>267656668</v>
      </c>
      <c r="J12" s="76"/>
      <c r="K12" s="228">
        <v>271850338</v>
      </c>
      <c r="L12" s="227">
        <v>271850338</v>
      </c>
      <c r="M12" s="76"/>
      <c r="N12" s="87">
        <v>297950506</v>
      </c>
      <c r="O12" s="242">
        <v>297950506</v>
      </c>
      <c r="P12" s="76"/>
      <c r="Q12" s="90">
        <v>297950506</v>
      </c>
      <c r="R12" s="189">
        <v>297950506</v>
      </c>
      <c r="S12" s="385"/>
      <c r="W12" s="8"/>
    </row>
    <row r="13" spans="1:23" ht="36" customHeight="1" x14ac:dyDescent="0.45">
      <c r="A13" s="125" t="s">
        <v>5</v>
      </c>
      <c r="B13" s="111" t="s">
        <v>180</v>
      </c>
      <c r="C13" s="97"/>
      <c r="D13" s="209">
        <v>1311291858</v>
      </c>
      <c r="E13" s="79">
        <v>129176094</v>
      </c>
      <c r="F13" s="75">
        <f t="shared" si="2"/>
        <v>129176094</v>
      </c>
      <c r="G13" s="76"/>
      <c r="H13" s="195">
        <v>139081574</v>
      </c>
      <c r="I13" s="190">
        <v>139081574</v>
      </c>
      <c r="J13" s="76"/>
      <c r="K13" s="228">
        <v>139966774</v>
      </c>
      <c r="L13" s="227">
        <v>139966774</v>
      </c>
      <c r="M13" s="76"/>
      <c r="N13" s="87">
        <v>146268941</v>
      </c>
      <c r="O13" s="242">
        <v>146268941</v>
      </c>
      <c r="P13" s="76"/>
      <c r="Q13" s="90">
        <v>146268941</v>
      </c>
      <c r="R13" s="189">
        <v>146268941</v>
      </c>
      <c r="S13" s="385"/>
    </row>
    <row r="14" spans="1:23" ht="36" customHeight="1" x14ac:dyDescent="0.45">
      <c r="A14" s="125" t="s">
        <v>6</v>
      </c>
      <c r="B14" s="111" t="s">
        <v>148</v>
      </c>
      <c r="C14" s="97"/>
      <c r="D14" s="209">
        <v>86012134</v>
      </c>
      <c r="E14" s="79">
        <v>91495560</v>
      </c>
      <c r="F14" s="75">
        <f t="shared" si="2"/>
        <v>91495560</v>
      </c>
      <c r="G14" s="76"/>
      <c r="H14" s="195">
        <v>91495560</v>
      </c>
      <c r="I14" s="190">
        <v>91495560</v>
      </c>
      <c r="J14" s="76"/>
      <c r="K14" s="228">
        <v>91534035</v>
      </c>
      <c r="L14" s="227">
        <v>91534035</v>
      </c>
      <c r="M14" s="76"/>
      <c r="N14" s="87">
        <v>91553857</v>
      </c>
      <c r="O14" s="242">
        <v>91553857</v>
      </c>
      <c r="P14" s="76"/>
      <c r="Q14" s="90">
        <v>91553857</v>
      </c>
      <c r="R14" s="189">
        <v>91553857</v>
      </c>
      <c r="S14" s="385"/>
    </row>
    <row r="15" spans="1:23" ht="36" customHeight="1" x14ac:dyDescent="0.45">
      <c r="A15" s="125" t="s">
        <v>7</v>
      </c>
      <c r="B15" s="111" t="s">
        <v>149</v>
      </c>
      <c r="C15" s="97"/>
      <c r="D15" s="209">
        <v>17392000</v>
      </c>
      <c r="E15" s="79">
        <v>12850891</v>
      </c>
      <c r="F15" s="75">
        <f t="shared" si="2"/>
        <v>12850891</v>
      </c>
      <c r="G15" s="76"/>
      <c r="H15" s="195">
        <v>16622482</v>
      </c>
      <c r="I15" s="190">
        <v>16622482</v>
      </c>
      <c r="J15" s="76"/>
      <c r="K15" s="228">
        <v>16622482</v>
      </c>
      <c r="L15" s="227">
        <v>16622482</v>
      </c>
      <c r="M15" s="76"/>
      <c r="N15" s="87">
        <v>16781482</v>
      </c>
      <c r="O15" s="242">
        <v>16781482</v>
      </c>
      <c r="P15" s="76"/>
      <c r="Q15" s="90">
        <v>16781482</v>
      </c>
      <c r="R15" s="189">
        <v>16781482</v>
      </c>
      <c r="S15" s="385"/>
    </row>
    <row r="16" spans="1:23" ht="36" customHeight="1" x14ac:dyDescent="0.45">
      <c r="A16" s="125" t="s">
        <v>8</v>
      </c>
      <c r="B16" s="111" t="s">
        <v>150</v>
      </c>
      <c r="C16" s="97"/>
      <c r="D16" s="209"/>
      <c r="E16" s="79">
        <v>36879434</v>
      </c>
      <c r="F16" s="75">
        <f t="shared" si="2"/>
        <v>36879434</v>
      </c>
      <c r="G16" s="76"/>
      <c r="H16" s="195">
        <v>36879434</v>
      </c>
      <c r="I16" s="190">
        <v>36879434</v>
      </c>
      <c r="J16" s="76"/>
      <c r="K16" s="228">
        <v>36879434</v>
      </c>
      <c r="L16" s="227">
        <v>36879434</v>
      </c>
      <c r="M16" s="76"/>
      <c r="N16" s="87"/>
      <c r="O16" s="242"/>
      <c r="P16" s="76"/>
      <c r="Q16" s="90"/>
      <c r="R16" s="189"/>
      <c r="S16" s="385"/>
    </row>
    <row r="17" spans="1:19" ht="36" customHeight="1" x14ac:dyDescent="0.45">
      <c r="A17" s="125" t="s">
        <v>9</v>
      </c>
      <c r="B17" s="112" t="s">
        <v>181</v>
      </c>
      <c r="C17" s="97"/>
      <c r="D17" s="209"/>
      <c r="E17" s="79"/>
      <c r="F17" s="75">
        <f t="shared" si="2"/>
        <v>0</v>
      </c>
      <c r="G17" s="76"/>
      <c r="H17" s="195"/>
      <c r="I17" s="190"/>
      <c r="J17" s="76"/>
      <c r="K17" s="228"/>
      <c r="L17" s="227"/>
      <c r="M17" s="76"/>
      <c r="N17" s="87"/>
      <c r="O17" s="242"/>
      <c r="P17" s="76"/>
      <c r="Q17" s="90"/>
      <c r="R17" s="189"/>
      <c r="S17" s="385"/>
    </row>
    <row r="18" spans="1:19" ht="36" customHeight="1" x14ac:dyDescent="0.45">
      <c r="A18" s="125" t="s">
        <v>10</v>
      </c>
      <c r="B18" s="113" t="s">
        <v>182</v>
      </c>
      <c r="C18" s="97"/>
      <c r="D18" s="209">
        <v>29595734</v>
      </c>
      <c r="E18" s="231">
        <f>E19+E20+E21</f>
        <v>25115084</v>
      </c>
      <c r="F18" s="231">
        <f>F19+F20+F21</f>
        <v>25115084</v>
      </c>
      <c r="G18" s="232">
        <f t="shared" ref="G18:S18" si="3">G19+G20+G21</f>
        <v>0</v>
      </c>
      <c r="H18" s="233">
        <f>H20+H21</f>
        <v>56525232</v>
      </c>
      <c r="I18" s="231">
        <f>I20+I21</f>
        <v>56525232</v>
      </c>
      <c r="J18" s="232">
        <f t="shared" si="3"/>
        <v>0</v>
      </c>
      <c r="K18" s="233">
        <f t="shared" si="3"/>
        <v>56525232</v>
      </c>
      <c r="L18" s="231">
        <f t="shared" si="3"/>
        <v>56525232</v>
      </c>
      <c r="M18" s="76">
        <f t="shared" si="3"/>
        <v>0</v>
      </c>
      <c r="N18" s="87">
        <f t="shared" si="3"/>
        <v>43883195</v>
      </c>
      <c r="O18" s="242">
        <f t="shared" si="3"/>
        <v>43883195</v>
      </c>
      <c r="P18" s="76">
        <f t="shared" si="3"/>
        <v>0</v>
      </c>
      <c r="Q18" s="90">
        <f t="shared" si="3"/>
        <v>43868208</v>
      </c>
      <c r="R18" s="189">
        <f t="shared" si="3"/>
        <v>43868208</v>
      </c>
      <c r="S18" s="385">
        <f t="shared" si="3"/>
        <v>0</v>
      </c>
    </row>
    <row r="19" spans="1:19" s="187" customFormat="1" ht="36" customHeight="1" x14ac:dyDescent="0.45">
      <c r="A19" s="179" t="s">
        <v>11</v>
      </c>
      <c r="B19" s="180" t="s">
        <v>164</v>
      </c>
      <c r="C19" s="181"/>
      <c r="D19" s="210"/>
      <c r="E19" s="182">
        <v>0</v>
      </c>
      <c r="F19" s="183">
        <f>E19-G19</f>
        <v>0</v>
      </c>
      <c r="G19" s="184"/>
      <c r="H19" s="196"/>
      <c r="I19" s="182"/>
      <c r="J19" s="184"/>
      <c r="K19" s="196"/>
      <c r="L19" s="182"/>
      <c r="M19" s="184"/>
      <c r="N19" s="185"/>
      <c r="O19" s="182"/>
      <c r="P19" s="184"/>
      <c r="Q19" s="186">
        <v>6937426</v>
      </c>
      <c r="R19" s="183">
        <v>6937426</v>
      </c>
      <c r="S19" s="386"/>
    </row>
    <row r="20" spans="1:19" ht="36" customHeight="1" x14ac:dyDescent="0.45">
      <c r="A20" s="125" t="s">
        <v>12</v>
      </c>
      <c r="B20" s="112" t="s">
        <v>183</v>
      </c>
      <c r="C20" s="97"/>
      <c r="D20" s="209">
        <v>18228200</v>
      </c>
      <c r="E20" s="79">
        <v>18500900</v>
      </c>
      <c r="F20" s="75">
        <f t="shared" si="2"/>
        <v>18500900</v>
      </c>
      <c r="G20" s="76"/>
      <c r="H20" s="195">
        <v>31142937</v>
      </c>
      <c r="I20" s="190">
        <v>31142937</v>
      </c>
      <c r="J20" s="76"/>
      <c r="K20" s="228">
        <v>31142937</v>
      </c>
      <c r="L20" s="227">
        <v>31142937</v>
      </c>
      <c r="M20" s="76"/>
      <c r="N20" s="87">
        <v>18500900</v>
      </c>
      <c r="O20" s="242">
        <v>18500900</v>
      </c>
      <c r="P20" s="76"/>
      <c r="Q20" s="90">
        <v>15232205</v>
      </c>
      <c r="R20" s="189">
        <v>15232205</v>
      </c>
      <c r="S20" s="385"/>
    </row>
    <row r="21" spans="1:19" ht="36" customHeight="1" thickBot="1" x14ac:dyDescent="0.5">
      <c r="A21" s="125" t="s">
        <v>13</v>
      </c>
      <c r="B21" s="114" t="s">
        <v>184</v>
      </c>
      <c r="C21" s="98"/>
      <c r="D21" s="211">
        <v>11367534</v>
      </c>
      <c r="E21" s="80">
        <v>6614184</v>
      </c>
      <c r="F21" s="75">
        <f t="shared" si="2"/>
        <v>6614184</v>
      </c>
      <c r="G21" s="22"/>
      <c r="H21" s="197">
        <v>25382295</v>
      </c>
      <c r="I21" s="192">
        <v>25382295</v>
      </c>
      <c r="J21" s="22"/>
      <c r="K21" s="229">
        <v>25382295</v>
      </c>
      <c r="L21" s="226">
        <v>25382295</v>
      </c>
      <c r="M21" s="22"/>
      <c r="N21" s="243">
        <v>25382295</v>
      </c>
      <c r="O21" s="241">
        <v>25382295</v>
      </c>
      <c r="P21" s="22"/>
      <c r="Q21" s="91">
        <v>21698577</v>
      </c>
      <c r="R21" s="373">
        <v>21698577</v>
      </c>
      <c r="S21" s="387"/>
    </row>
    <row r="22" spans="1:19" ht="36" customHeight="1" x14ac:dyDescent="0.45">
      <c r="A22" s="124" t="s">
        <v>14</v>
      </c>
      <c r="B22" s="109" t="s">
        <v>78</v>
      </c>
      <c r="C22" s="95" t="s">
        <v>75</v>
      </c>
      <c r="D22" s="208">
        <v>212080640</v>
      </c>
      <c r="E22" s="78">
        <f>E23</f>
        <v>546638456</v>
      </c>
      <c r="F22" s="78">
        <f>F23+F24</f>
        <v>1093276912</v>
      </c>
      <c r="G22" s="78">
        <f t="shared" ref="G22" si="4">G23+G24</f>
        <v>0</v>
      </c>
      <c r="H22" s="194">
        <f>H23</f>
        <v>546638456</v>
      </c>
      <c r="I22" s="78">
        <f t="shared" ref="I22:K22" si="5">I23</f>
        <v>546638456</v>
      </c>
      <c r="J22" s="31">
        <f t="shared" si="5"/>
        <v>0</v>
      </c>
      <c r="K22" s="194">
        <f t="shared" si="5"/>
        <v>546638456</v>
      </c>
      <c r="L22" s="78">
        <f t="shared" ref="J22:S23" si="6">L23</f>
        <v>546638456</v>
      </c>
      <c r="M22" s="31"/>
      <c r="N22" s="86">
        <v>546638456</v>
      </c>
      <c r="O22" s="78">
        <f t="shared" si="6"/>
        <v>546638456</v>
      </c>
      <c r="P22" s="31"/>
      <c r="Q22" s="92">
        <f>Q23</f>
        <v>360137180</v>
      </c>
      <c r="R22" s="30">
        <f t="shared" si="6"/>
        <v>360137180</v>
      </c>
      <c r="S22" s="384"/>
    </row>
    <row r="23" spans="1:19" ht="36" customHeight="1" x14ac:dyDescent="0.45">
      <c r="A23" s="126" t="s">
        <v>15</v>
      </c>
      <c r="B23" s="113" t="s">
        <v>80</v>
      </c>
      <c r="C23" s="96"/>
      <c r="D23" s="209">
        <v>212080640</v>
      </c>
      <c r="E23" s="79">
        <v>546638456</v>
      </c>
      <c r="F23" s="75">
        <f>E23-G23</f>
        <v>546638456</v>
      </c>
      <c r="G23" s="76">
        <f t="shared" ref="G23" si="7">G24</f>
        <v>0</v>
      </c>
      <c r="H23" s="195">
        <v>546638456</v>
      </c>
      <c r="I23" s="190">
        <v>546638456</v>
      </c>
      <c r="J23" s="76">
        <f t="shared" si="6"/>
        <v>0</v>
      </c>
      <c r="K23" s="228">
        <f t="shared" si="6"/>
        <v>546638456</v>
      </c>
      <c r="L23" s="227">
        <f t="shared" si="6"/>
        <v>546638456</v>
      </c>
      <c r="M23" s="76"/>
      <c r="N23" s="87">
        <v>546638456</v>
      </c>
      <c r="O23" s="242">
        <f t="shared" si="6"/>
        <v>546638456</v>
      </c>
      <c r="P23" s="76"/>
      <c r="Q23" s="90">
        <v>360137180</v>
      </c>
      <c r="R23" s="189">
        <v>360137180</v>
      </c>
      <c r="S23" s="385">
        <f t="shared" si="6"/>
        <v>0</v>
      </c>
    </row>
    <row r="24" spans="1:19" ht="36" customHeight="1" thickBot="1" x14ac:dyDescent="0.5">
      <c r="A24" s="127" t="s">
        <v>16</v>
      </c>
      <c r="B24" s="115" t="s">
        <v>185</v>
      </c>
      <c r="C24" s="98"/>
      <c r="D24" s="211">
        <v>212080640</v>
      </c>
      <c r="E24" s="80">
        <v>546638456</v>
      </c>
      <c r="F24" s="77">
        <f>E24-G24</f>
        <v>546638456</v>
      </c>
      <c r="G24" s="22"/>
      <c r="H24" s="197">
        <v>546638456</v>
      </c>
      <c r="I24" s="192">
        <v>546638456</v>
      </c>
      <c r="J24" s="22"/>
      <c r="K24" s="229">
        <v>546638456</v>
      </c>
      <c r="L24" s="226">
        <v>546638456</v>
      </c>
      <c r="M24" s="22"/>
      <c r="N24" s="243">
        <v>546638456</v>
      </c>
      <c r="O24" s="241">
        <v>546638456</v>
      </c>
      <c r="P24" s="22"/>
      <c r="Q24" s="91">
        <v>335333899</v>
      </c>
      <c r="R24" s="373">
        <v>335333899</v>
      </c>
      <c r="S24" s="387"/>
    </row>
    <row r="25" spans="1:19" ht="36" customHeight="1" x14ac:dyDescent="0.45">
      <c r="A25" s="124" t="s">
        <v>17</v>
      </c>
      <c r="B25" s="116" t="s">
        <v>22</v>
      </c>
      <c r="C25" s="95" t="s">
        <v>76</v>
      </c>
      <c r="D25" s="208">
        <v>172184879</v>
      </c>
      <c r="E25" s="78">
        <f>E26+E29</f>
        <v>179650000</v>
      </c>
      <c r="F25" s="30">
        <f t="shared" ref="F25:N25" si="8">F26+F29</f>
        <v>179650000</v>
      </c>
      <c r="G25" s="31">
        <f t="shared" si="8"/>
        <v>0</v>
      </c>
      <c r="H25" s="194">
        <f t="shared" si="8"/>
        <v>179650000</v>
      </c>
      <c r="I25" s="78">
        <f t="shared" si="8"/>
        <v>179650000</v>
      </c>
      <c r="J25" s="31">
        <f t="shared" si="8"/>
        <v>0</v>
      </c>
      <c r="K25" s="194">
        <f t="shared" si="8"/>
        <v>220847086</v>
      </c>
      <c r="L25" s="194">
        <f t="shared" si="8"/>
        <v>220847086</v>
      </c>
      <c r="M25" s="194">
        <f t="shared" si="8"/>
        <v>0</v>
      </c>
      <c r="N25" s="86">
        <f t="shared" si="8"/>
        <v>252373818</v>
      </c>
      <c r="O25" s="78">
        <f t="shared" ref="O25" si="9">O26+O29</f>
        <v>252373818</v>
      </c>
      <c r="P25" s="31"/>
      <c r="Q25" s="92">
        <f t="shared" ref="Q25:R25" si="10">Q26+Q29</f>
        <v>252353818</v>
      </c>
      <c r="R25" s="30">
        <f t="shared" si="10"/>
        <v>252353818</v>
      </c>
      <c r="S25" s="384"/>
    </row>
    <row r="26" spans="1:19" ht="36" customHeight="1" x14ac:dyDescent="0.45">
      <c r="A26" s="125" t="s">
        <v>18</v>
      </c>
      <c r="B26" s="113" t="s">
        <v>81</v>
      </c>
      <c r="C26" s="96"/>
      <c r="D26" s="209">
        <v>168020738</v>
      </c>
      <c r="E26" s="79">
        <f>E27</f>
        <v>178000000</v>
      </c>
      <c r="F26" s="75">
        <f>E26-G26</f>
        <v>178000000</v>
      </c>
      <c r="G26" s="76"/>
      <c r="H26" s="195">
        <f>H27</f>
        <v>178000000</v>
      </c>
      <c r="I26" s="190">
        <f t="shared" ref="I26:R26" si="11">I27</f>
        <v>178000000</v>
      </c>
      <c r="J26" s="76"/>
      <c r="K26" s="228">
        <f>K27</f>
        <v>219000000</v>
      </c>
      <c r="L26" s="227">
        <f t="shared" si="11"/>
        <v>219000000</v>
      </c>
      <c r="M26" s="76"/>
      <c r="N26" s="87">
        <v>248892819</v>
      </c>
      <c r="O26" s="242">
        <f t="shared" si="11"/>
        <v>248892819</v>
      </c>
      <c r="P26" s="76"/>
      <c r="Q26" s="90">
        <v>248892819</v>
      </c>
      <c r="R26" s="189">
        <f t="shared" si="11"/>
        <v>248892819</v>
      </c>
      <c r="S26" s="385"/>
    </row>
    <row r="27" spans="1:19" ht="30.75" customHeight="1" x14ac:dyDescent="0.25">
      <c r="A27" s="392" t="s">
        <v>19</v>
      </c>
      <c r="B27" s="398" t="s">
        <v>186</v>
      </c>
      <c r="C27" s="400"/>
      <c r="D27" s="408">
        <v>168020738</v>
      </c>
      <c r="E27" s="401">
        <v>178000000</v>
      </c>
      <c r="F27" s="406">
        <f>F26</f>
        <v>178000000</v>
      </c>
      <c r="G27" s="404"/>
      <c r="H27" s="410">
        <v>178000000</v>
      </c>
      <c r="I27" s="403">
        <v>178000000</v>
      </c>
      <c r="J27" s="404"/>
      <c r="K27" s="408">
        <v>219000000</v>
      </c>
      <c r="L27" s="401">
        <v>219000000</v>
      </c>
      <c r="M27" s="404"/>
      <c r="N27" s="393">
        <v>248892819</v>
      </c>
      <c r="O27" s="401">
        <v>248892819</v>
      </c>
      <c r="P27" s="404"/>
      <c r="Q27" s="411">
        <v>248892819</v>
      </c>
      <c r="R27" s="406">
        <v>248892819</v>
      </c>
      <c r="S27" s="391"/>
    </row>
    <row r="28" spans="1:19" ht="29.25" customHeight="1" x14ac:dyDescent="0.25">
      <c r="A28" s="392"/>
      <c r="B28" s="399"/>
      <c r="C28" s="400"/>
      <c r="D28" s="409"/>
      <c r="E28" s="402"/>
      <c r="F28" s="407"/>
      <c r="G28" s="405"/>
      <c r="H28" s="410"/>
      <c r="I28" s="403"/>
      <c r="J28" s="405"/>
      <c r="K28" s="409"/>
      <c r="L28" s="402"/>
      <c r="M28" s="405"/>
      <c r="N28" s="394"/>
      <c r="O28" s="402"/>
      <c r="P28" s="405"/>
      <c r="Q28" s="412"/>
      <c r="R28" s="407"/>
      <c r="S28" s="391"/>
    </row>
    <row r="29" spans="1:19" ht="36" customHeight="1" x14ac:dyDescent="0.45">
      <c r="A29" s="125" t="s">
        <v>20</v>
      </c>
      <c r="B29" s="113" t="s">
        <v>77</v>
      </c>
      <c r="C29" s="99"/>
      <c r="D29" s="209">
        <v>4164141</v>
      </c>
      <c r="E29" s="79">
        <f>E30+E31</f>
        <v>1650000</v>
      </c>
      <c r="F29" s="75">
        <v>1650000</v>
      </c>
      <c r="G29" s="76"/>
      <c r="H29" s="195">
        <v>1650000</v>
      </c>
      <c r="I29" s="190">
        <v>1650000</v>
      </c>
      <c r="J29" s="76"/>
      <c r="K29" s="228">
        <f>K30+K31</f>
        <v>1847086</v>
      </c>
      <c r="L29" s="238">
        <f t="shared" ref="L29:N29" si="12">L30+L31</f>
        <v>1847086</v>
      </c>
      <c r="M29" s="238">
        <f t="shared" si="12"/>
        <v>0</v>
      </c>
      <c r="N29" s="87">
        <f t="shared" si="12"/>
        <v>3480999</v>
      </c>
      <c r="O29" s="242">
        <f t="shared" ref="O29:S29" si="13">O30+O31</f>
        <v>3480999</v>
      </c>
      <c r="P29" s="76"/>
      <c r="Q29" s="90">
        <v>3460999</v>
      </c>
      <c r="R29" s="189">
        <v>3460999</v>
      </c>
      <c r="S29" s="385">
        <f t="shared" si="13"/>
        <v>0</v>
      </c>
    </row>
    <row r="30" spans="1:19" ht="36" customHeight="1" x14ac:dyDescent="0.45">
      <c r="A30" s="125" t="s">
        <v>21</v>
      </c>
      <c r="B30" s="111" t="s">
        <v>187</v>
      </c>
      <c r="C30" s="97"/>
      <c r="D30" s="209">
        <v>4015151</v>
      </c>
      <c r="E30" s="79">
        <v>1500000</v>
      </c>
      <c r="F30" s="75">
        <v>1500000</v>
      </c>
      <c r="G30" s="76"/>
      <c r="H30" s="195">
        <v>1500000</v>
      </c>
      <c r="I30" s="190">
        <v>1500000</v>
      </c>
      <c r="J30" s="76"/>
      <c r="K30" s="228">
        <v>1500000</v>
      </c>
      <c r="L30" s="227">
        <v>1500000</v>
      </c>
      <c r="M30" s="76"/>
      <c r="N30" s="87">
        <v>3133913</v>
      </c>
      <c r="O30" s="242">
        <v>3133913</v>
      </c>
      <c r="P30" s="76"/>
      <c r="Q30" s="90">
        <v>3344499</v>
      </c>
      <c r="R30" s="189">
        <v>3344499</v>
      </c>
      <c r="S30" s="385"/>
    </row>
    <row r="31" spans="1:19" ht="36" customHeight="1" thickBot="1" x14ac:dyDescent="0.5">
      <c r="A31" s="128" t="s">
        <v>24</v>
      </c>
      <c r="B31" s="117" t="s">
        <v>188</v>
      </c>
      <c r="C31" s="100"/>
      <c r="D31" s="212">
        <v>149000</v>
      </c>
      <c r="E31" s="81">
        <v>150000</v>
      </c>
      <c r="F31" s="23">
        <v>150000</v>
      </c>
      <c r="G31" s="24"/>
      <c r="H31" s="198">
        <v>150000</v>
      </c>
      <c r="I31" s="81">
        <v>150000</v>
      </c>
      <c r="J31" s="24"/>
      <c r="K31" s="198">
        <v>347086</v>
      </c>
      <c r="L31" s="81">
        <v>347086</v>
      </c>
      <c r="M31" s="24"/>
      <c r="N31" s="88">
        <v>347086</v>
      </c>
      <c r="O31" s="81">
        <v>347086</v>
      </c>
      <c r="P31" s="24"/>
      <c r="Q31" s="93">
        <v>116500</v>
      </c>
      <c r="R31" s="23">
        <v>116500</v>
      </c>
      <c r="S31" s="388"/>
    </row>
    <row r="32" spans="1:19" ht="36" customHeight="1" x14ac:dyDescent="0.45">
      <c r="A32" s="129" t="s">
        <v>25</v>
      </c>
      <c r="B32" s="118" t="s">
        <v>126</v>
      </c>
      <c r="C32" s="101" t="s">
        <v>82</v>
      </c>
      <c r="D32" s="213">
        <v>54887068</v>
      </c>
      <c r="E32" s="82">
        <f>E33+E35+E36+E37</f>
        <v>67558000</v>
      </c>
      <c r="F32" s="32">
        <f>F33+F35+F36+F37</f>
        <v>65858000</v>
      </c>
      <c r="G32" s="33">
        <f>G33+G35+G36+G37</f>
        <v>1700000</v>
      </c>
      <c r="H32" s="199">
        <f>H33+H35+H36+H37</f>
        <v>80512414</v>
      </c>
      <c r="I32" s="82">
        <f>I33+I35+I36+I37</f>
        <v>78812414</v>
      </c>
      <c r="J32" s="33">
        <f t="shared" ref="J32:K32" si="14">J33+J35+J36+J37</f>
        <v>1700000</v>
      </c>
      <c r="K32" s="199">
        <f t="shared" si="14"/>
        <v>97512414</v>
      </c>
      <c r="L32" s="82">
        <f>L33+L35+L36+L37</f>
        <v>95812414</v>
      </c>
      <c r="M32" s="33">
        <f>M37</f>
        <v>1700000</v>
      </c>
      <c r="N32" s="89">
        <f t="shared" ref="N32" si="15">N33+N35+N36+N37</f>
        <v>140549697</v>
      </c>
      <c r="O32" s="82">
        <f>O33+O35+O36+O37</f>
        <v>138849697</v>
      </c>
      <c r="P32" s="33">
        <f>P37</f>
        <v>1700000</v>
      </c>
      <c r="Q32" s="94">
        <f t="shared" ref="Q32" si="16">Q33+Q35+Q36+Q37</f>
        <v>121893372</v>
      </c>
      <c r="R32" s="32">
        <f>R33+R35+R36+R37</f>
        <v>121893372</v>
      </c>
      <c r="S32" s="389">
        <f>S37</f>
        <v>1622330</v>
      </c>
    </row>
    <row r="33" spans="1:19" ht="36" customHeight="1" x14ac:dyDescent="0.45">
      <c r="A33" s="125" t="s">
        <v>26</v>
      </c>
      <c r="B33" s="113" t="s">
        <v>94</v>
      </c>
      <c r="C33" s="99"/>
      <c r="D33" s="209">
        <v>35659779</v>
      </c>
      <c r="E33" s="79">
        <f>E34</f>
        <v>43480000</v>
      </c>
      <c r="F33" s="190">
        <f t="shared" ref="F33:G33" si="17">F34</f>
        <v>43480000</v>
      </c>
      <c r="G33" s="190">
        <f t="shared" si="17"/>
        <v>0</v>
      </c>
      <c r="H33" s="195">
        <v>55982077</v>
      </c>
      <c r="I33" s="190">
        <v>55982077</v>
      </c>
      <c r="J33" s="76">
        <f t="shared" ref="J33:K33" si="18">J34</f>
        <v>0</v>
      </c>
      <c r="K33" s="228">
        <f t="shared" si="18"/>
        <v>55982077</v>
      </c>
      <c r="L33" s="227">
        <v>55982077</v>
      </c>
      <c r="M33" s="76"/>
      <c r="N33" s="87">
        <v>55982077</v>
      </c>
      <c r="O33" s="242">
        <f t="shared" ref="O33:S33" si="19">O34</f>
        <v>55982077</v>
      </c>
      <c r="P33" s="76"/>
      <c r="Q33" s="90">
        <v>44683681</v>
      </c>
      <c r="R33" s="189">
        <v>44683681</v>
      </c>
      <c r="S33" s="385">
        <f t="shared" si="19"/>
        <v>0</v>
      </c>
    </row>
    <row r="34" spans="1:19" ht="36" customHeight="1" x14ac:dyDescent="0.45">
      <c r="A34" s="125" t="s">
        <v>27</v>
      </c>
      <c r="B34" s="112" t="s">
        <v>191</v>
      </c>
      <c r="C34" s="99"/>
      <c r="D34" s="209">
        <v>35659779</v>
      </c>
      <c r="E34" s="79">
        <v>43480000</v>
      </c>
      <c r="F34" s="75">
        <f>E34-G34</f>
        <v>43480000</v>
      </c>
      <c r="G34" s="76"/>
      <c r="H34" s="195">
        <v>55982077</v>
      </c>
      <c r="I34" s="190">
        <f>H34-J34</f>
        <v>55982077</v>
      </c>
      <c r="J34" s="76"/>
      <c r="K34" s="228">
        <v>55982077</v>
      </c>
      <c r="L34" s="227">
        <f>K34-M34</f>
        <v>55982077</v>
      </c>
      <c r="M34" s="76"/>
      <c r="N34" s="87">
        <v>55982077</v>
      </c>
      <c r="O34" s="242">
        <v>55982077</v>
      </c>
      <c r="P34" s="76"/>
      <c r="Q34" s="90">
        <v>44410054</v>
      </c>
      <c r="R34" s="189">
        <v>44410054</v>
      </c>
      <c r="S34" s="385"/>
    </row>
    <row r="35" spans="1:19" ht="36" customHeight="1" x14ac:dyDescent="0.45">
      <c r="A35" s="125" t="s">
        <v>28</v>
      </c>
      <c r="B35" s="113" t="s">
        <v>95</v>
      </c>
      <c r="C35" s="99"/>
      <c r="D35" s="209">
        <v>2166504</v>
      </c>
      <c r="E35" s="79">
        <v>3000000</v>
      </c>
      <c r="F35" s="189">
        <f t="shared" ref="F35:F37" si="20">E35-G35</f>
        <v>3000000</v>
      </c>
      <c r="G35" s="76"/>
      <c r="H35" s="195">
        <v>3000000</v>
      </c>
      <c r="I35" s="190">
        <f>H35-J35</f>
        <v>3000000</v>
      </c>
      <c r="J35" s="76"/>
      <c r="K35" s="228">
        <v>15000000</v>
      </c>
      <c r="L35" s="227">
        <v>15000000</v>
      </c>
      <c r="M35" s="76"/>
      <c r="N35" s="87">
        <v>42510133</v>
      </c>
      <c r="O35" s="242">
        <v>42510133</v>
      </c>
      <c r="P35" s="76"/>
      <c r="Q35" s="90">
        <v>42510133</v>
      </c>
      <c r="R35" s="189">
        <v>42510133</v>
      </c>
      <c r="S35" s="385"/>
    </row>
    <row r="36" spans="1:19" ht="36" customHeight="1" x14ac:dyDescent="0.45">
      <c r="A36" s="125" t="s">
        <v>29</v>
      </c>
      <c r="B36" s="113" t="s">
        <v>96</v>
      </c>
      <c r="C36" s="99"/>
      <c r="D36" s="209">
        <v>10247612</v>
      </c>
      <c r="E36" s="79">
        <v>9678000</v>
      </c>
      <c r="F36" s="189">
        <f t="shared" si="20"/>
        <v>9678000</v>
      </c>
      <c r="G36" s="76"/>
      <c r="H36" s="195">
        <v>10110000</v>
      </c>
      <c r="I36" s="190">
        <v>10110000</v>
      </c>
      <c r="J36" s="76">
        <v>0</v>
      </c>
      <c r="K36" s="228">
        <v>15110000</v>
      </c>
      <c r="L36" s="227">
        <v>15110000</v>
      </c>
      <c r="M36" s="76"/>
      <c r="N36" s="87">
        <v>24222496</v>
      </c>
      <c r="O36" s="242">
        <v>24222496</v>
      </c>
      <c r="P36" s="76"/>
      <c r="Q36" s="90">
        <v>24222496</v>
      </c>
      <c r="R36" s="189">
        <v>24222496</v>
      </c>
      <c r="S36" s="385"/>
    </row>
    <row r="37" spans="1:19" ht="36" customHeight="1" thickBot="1" x14ac:dyDescent="0.5">
      <c r="A37" s="125" t="s">
        <v>30</v>
      </c>
      <c r="B37" s="119" t="s">
        <v>97</v>
      </c>
      <c r="C37" s="100"/>
      <c r="D37" s="212">
        <v>6813173</v>
      </c>
      <c r="E37" s="81">
        <v>11400000</v>
      </c>
      <c r="F37" s="23">
        <f t="shared" si="20"/>
        <v>9700000</v>
      </c>
      <c r="G37" s="24">
        <v>1700000</v>
      </c>
      <c r="H37" s="198">
        <v>11420337</v>
      </c>
      <c r="I37" s="81">
        <f>H37-J37</f>
        <v>9720337</v>
      </c>
      <c r="J37" s="24">
        <v>1700000</v>
      </c>
      <c r="K37" s="230">
        <v>11420337</v>
      </c>
      <c r="L37" s="81">
        <v>9720337</v>
      </c>
      <c r="M37" s="24">
        <v>1700000</v>
      </c>
      <c r="N37" s="88">
        <v>17834991</v>
      </c>
      <c r="O37" s="81">
        <f>N37-P37</f>
        <v>16134991</v>
      </c>
      <c r="P37" s="24">
        <v>1700000</v>
      </c>
      <c r="Q37" s="93">
        <v>10477062</v>
      </c>
      <c r="R37" s="23">
        <v>10477062</v>
      </c>
      <c r="S37" s="388">
        <v>1622330</v>
      </c>
    </row>
    <row r="38" spans="1:19" ht="36" customHeight="1" x14ac:dyDescent="0.45">
      <c r="A38" s="129" t="s">
        <v>31</v>
      </c>
      <c r="B38" s="118" t="s">
        <v>83</v>
      </c>
      <c r="C38" s="101" t="s">
        <v>84</v>
      </c>
      <c r="D38" s="213"/>
      <c r="E38" s="82">
        <f>E39</f>
        <v>0</v>
      </c>
      <c r="F38" s="32">
        <f t="shared" ref="F38:J38" si="21">F39</f>
        <v>0</v>
      </c>
      <c r="G38" s="33">
        <f t="shared" si="21"/>
        <v>0</v>
      </c>
      <c r="H38" s="199">
        <f t="shared" si="21"/>
        <v>1600000</v>
      </c>
      <c r="I38" s="82">
        <f t="shared" si="21"/>
        <v>1600000</v>
      </c>
      <c r="J38" s="33">
        <f t="shared" si="21"/>
        <v>0</v>
      </c>
      <c r="K38" s="199">
        <f>K39</f>
        <v>1760000</v>
      </c>
      <c r="L38" s="82">
        <f t="shared" ref="L38:S38" si="22">L39</f>
        <v>1760000</v>
      </c>
      <c r="M38" s="33"/>
      <c r="N38" s="89">
        <v>1760000</v>
      </c>
      <c r="O38" s="82">
        <f t="shared" si="22"/>
        <v>0</v>
      </c>
      <c r="P38" s="33"/>
      <c r="Q38" s="94">
        <f>Q39</f>
        <v>1760000</v>
      </c>
      <c r="R38" s="32">
        <f>R39</f>
        <v>1760000</v>
      </c>
      <c r="S38" s="389">
        <f t="shared" si="22"/>
        <v>0</v>
      </c>
    </row>
    <row r="39" spans="1:19" ht="36" customHeight="1" thickBot="1" x14ac:dyDescent="0.5">
      <c r="A39" s="125" t="s">
        <v>32</v>
      </c>
      <c r="B39" s="113" t="s">
        <v>85</v>
      </c>
      <c r="C39" s="99"/>
      <c r="D39" s="209"/>
      <c r="E39" s="79"/>
      <c r="F39" s="75">
        <f>E39-G39</f>
        <v>0</v>
      </c>
      <c r="G39" s="76"/>
      <c r="H39" s="195">
        <v>1600000</v>
      </c>
      <c r="I39" s="190">
        <v>1600000</v>
      </c>
      <c r="J39" s="76"/>
      <c r="K39" s="228">
        <v>1760000</v>
      </c>
      <c r="L39" s="227">
        <v>1760000</v>
      </c>
      <c r="M39" s="76"/>
      <c r="N39" s="87">
        <v>1760000</v>
      </c>
      <c r="O39" s="242"/>
      <c r="P39" s="76"/>
      <c r="Q39" s="90">
        <v>1760000</v>
      </c>
      <c r="R39" s="189">
        <v>1760000</v>
      </c>
      <c r="S39" s="385">
        <v>0</v>
      </c>
    </row>
    <row r="40" spans="1:19" ht="36" customHeight="1" x14ac:dyDescent="0.45">
      <c r="A40" s="124" t="s">
        <v>33</v>
      </c>
      <c r="B40" s="116" t="s">
        <v>87</v>
      </c>
      <c r="C40" s="95" t="s">
        <v>86</v>
      </c>
      <c r="D40" s="208">
        <v>53780</v>
      </c>
      <c r="E40" s="78">
        <f>E41+E42</f>
        <v>0</v>
      </c>
      <c r="F40" s="30">
        <f t="shared" ref="F40:G40" si="23">F41+F42</f>
        <v>0</v>
      </c>
      <c r="G40" s="31">
        <f t="shared" si="23"/>
        <v>0</v>
      </c>
      <c r="H40" s="194"/>
      <c r="I40" s="78">
        <f t="shared" ref="I40:S40" si="24">I41+I42</f>
        <v>0</v>
      </c>
      <c r="J40" s="31"/>
      <c r="K40" s="194">
        <f>K41+K42</f>
        <v>620000</v>
      </c>
      <c r="L40" s="78">
        <f t="shared" si="24"/>
        <v>0</v>
      </c>
      <c r="M40" s="31">
        <v>620000</v>
      </c>
      <c r="N40" s="86">
        <f>N41+N42</f>
        <v>620000</v>
      </c>
      <c r="O40" s="78">
        <f t="shared" si="24"/>
        <v>0</v>
      </c>
      <c r="P40" s="31">
        <v>620000</v>
      </c>
      <c r="Q40" s="92">
        <f>Q41+Q42</f>
        <v>2145000</v>
      </c>
      <c r="R40" s="30">
        <f>Q40-S40</f>
        <v>1525000</v>
      </c>
      <c r="S40" s="384">
        <f t="shared" si="24"/>
        <v>620000</v>
      </c>
    </row>
    <row r="41" spans="1:19" ht="36" customHeight="1" x14ac:dyDescent="0.45">
      <c r="A41" s="125" t="s">
        <v>34</v>
      </c>
      <c r="B41" s="113" t="s">
        <v>90</v>
      </c>
      <c r="C41" s="99"/>
      <c r="D41" s="209"/>
      <c r="E41" s="79"/>
      <c r="F41" s="75"/>
      <c r="G41" s="76"/>
      <c r="H41" s="195"/>
      <c r="I41" s="190"/>
      <c r="J41" s="76"/>
      <c r="K41" s="228"/>
      <c r="L41" s="227"/>
      <c r="M41" s="76"/>
      <c r="N41" s="87"/>
      <c r="O41" s="242"/>
      <c r="P41" s="76"/>
      <c r="Q41" s="90"/>
      <c r="R41" s="189"/>
      <c r="S41" s="385"/>
    </row>
    <row r="42" spans="1:19" ht="36" customHeight="1" thickBot="1" x14ac:dyDescent="0.5">
      <c r="A42" s="127" t="s">
        <v>35</v>
      </c>
      <c r="B42" s="120" t="s">
        <v>91</v>
      </c>
      <c r="C42" s="102"/>
      <c r="D42" s="211">
        <v>53780</v>
      </c>
      <c r="E42" s="80"/>
      <c r="F42" s="77"/>
      <c r="G42" s="22"/>
      <c r="H42" s="197"/>
      <c r="I42" s="192"/>
      <c r="J42" s="22"/>
      <c r="K42" s="229">
        <v>620000</v>
      </c>
      <c r="L42" s="226"/>
      <c r="M42" s="22">
        <v>620000</v>
      </c>
      <c r="N42" s="243">
        <v>620000</v>
      </c>
      <c r="O42" s="241"/>
      <c r="P42" s="22">
        <v>620000</v>
      </c>
      <c r="Q42" s="91">
        <v>2145000</v>
      </c>
      <c r="R42" s="373">
        <f>Q42-S42</f>
        <v>1525000</v>
      </c>
      <c r="S42" s="387">
        <v>620000</v>
      </c>
    </row>
    <row r="43" spans="1:19" ht="36" customHeight="1" x14ac:dyDescent="0.45">
      <c r="A43" s="124" t="s">
        <v>36</v>
      </c>
      <c r="B43" s="116" t="s">
        <v>88</v>
      </c>
      <c r="C43" s="95" t="s">
        <v>89</v>
      </c>
      <c r="D43" s="208"/>
      <c r="E43" s="78">
        <f>E44+E45</f>
        <v>0</v>
      </c>
      <c r="F43" s="30">
        <f t="shared" ref="F43:G43" si="25">F44+F45</f>
        <v>0</v>
      </c>
      <c r="G43" s="31">
        <f t="shared" si="25"/>
        <v>0</v>
      </c>
      <c r="H43" s="194">
        <v>5000000</v>
      </c>
      <c r="I43" s="78">
        <f t="shared" ref="I43:S43" si="26">I44+I45</f>
        <v>0</v>
      </c>
      <c r="J43" s="31">
        <v>5000000</v>
      </c>
      <c r="K43" s="194">
        <v>23828000</v>
      </c>
      <c r="L43" s="78">
        <f t="shared" si="26"/>
        <v>18828000</v>
      </c>
      <c r="M43" s="31">
        <v>5000000</v>
      </c>
      <c r="N43" s="86">
        <v>23828000</v>
      </c>
      <c r="O43" s="78">
        <f t="shared" si="26"/>
        <v>18828000</v>
      </c>
      <c r="P43" s="31">
        <v>5000000</v>
      </c>
      <c r="Q43" s="92">
        <f>Q44+Q45</f>
        <v>23828000</v>
      </c>
      <c r="R43" s="30">
        <f>R44+R45</f>
        <v>23828000</v>
      </c>
      <c r="S43" s="384">
        <f t="shared" si="26"/>
        <v>0</v>
      </c>
    </row>
    <row r="44" spans="1:19" ht="36" customHeight="1" x14ac:dyDescent="0.45">
      <c r="A44" s="125" t="s">
        <v>98</v>
      </c>
      <c r="B44" s="113" t="s">
        <v>92</v>
      </c>
      <c r="C44" s="99"/>
      <c r="D44" s="209"/>
      <c r="E44" s="79"/>
      <c r="F44" s="75"/>
      <c r="G44" s="76"/>
      <c r="H44" s="195"/>
      <c r="I44" s="190"/>
      <c r="J44" s="76"/>
      <c r="K44" s="228"/>
      <c r="L44" s="227"/>
      <c r="M44" s="76"/>
      <c r="N44" s="87"/>
      <c r="O44" s="242"/>
      <c r="P44" s="76"/>
      <c r="Q44" s="90"/>
      <c r="R44" s="189"/>
      <c r="S44" s="385"/>
    </row>
    <row r="45" spans="1:19" ht="36" customHeight="1" thickBot="1" x14ac:dyDescent="0.5">
      <c r="A45" s="127" t="s">
        <v>99</v>
      </c>
      <c r="B45" s="120" t="s">
        <v>93</v>
      </c>
      <c r="C45" s="102"/>
      <c r="D45" s="211"/>
      <c r="E45" s="80"/>
      <c r="F45" s="77"/>
      <c r="G45" s="22"/>
      <c r="H45" s="197">
        <v>5000000</v>
      </c>
      <c r="I45" s="192"/>
      <c r="J45" s="22">
        <v>5000000</v>
      </c>
      <c r="K45" s="229">
        <v>23828000</v>
      </c>
      <c r="L45" s="226">
        <f>K45-M45</f>
        <v>18828000</v>
      </c>
      <c r="M45" s="22">
        <v>5000000</v>
      </c>
      <c r="N45" s="243">
        <v>23828000</v>
      </c>
      <c r="O45" s="241">
        <v>18828000</v>
      </c>
      <c r="P45" s="22">
        <v>5000000</v>
      </c>
      <c r="Q45" s="91">
        <v>23828000</v>
      </c>
      <c r="R45" s="373">
        <v>23828000</v>
      </c>
      <c r="S45" s="387"/>
    </row>
    <row r="46" spans="1:19" s="37" customFormat="1" ht="36" customHeight="1" thickBot="1" x14ac:dyDescent="0.5">
      <c r="A46" s="130" t="s">
        <v>100</v>
      </c>
      <c r="B46" s="121" t="s">
        <v>23</v>
      </c>
      <c r="C46" s="103"/>
      <c r="D46" s="214">
        <v>1160396857</v>
      </c>
      <c r="E46" s="83">
        <f>E9+E22+E25+E32+E38+E40+E43</f>
        <v>1553631062</v>
      </c>
      <c r="F46" s="35">
        <f t="shared" ref="F46:J46" si="27">F9+F22+F25+F32+F38+F40+F43</f>
        <v>2098569518</v>
      </c>
      <c r="G46" s="36">
        <f t="shared" si="27"/>
        <v>1700000</v>
      </c>
      <c r="H46" s="200">
        <f t="shared" si="27"/>
        <v>1641168465</v>
      </c>
      <c r="I46" s="83">
        <f>I9+I22+I25+I32+I38+I40+I43</f>
        <v>1634468465</v>
      </c>
      <c r="J46" s="36">
        <f t="shared" si="27"/>
        <v>6700000</v>
      </c>
      <c r="K46" s="200">
        <f>K9+K22+K25+K32+K38+K40+K43</f>
        <v>1729441021</v>
      </c>
      <c r="L46" s="83">
        <f>K46-M46</f>
        <v>1722121021</v>
      </c>
      <c r="M46" s="36">
        <f t="shared" ref="M46:S46" si="28">M9+M22+M25+M32+M38+M40+M43</f>
        <v>7320000</v>
      </c>
      <c r="N46" s="248">
        <f t="shared" si="28"/>
        <v>1790733551</v>
      </c>
      <c r="O46" s="83">
        <f t="shared" si="28"/>
        <v>1781653551</v>
      </c>
      <c r="P46" s="36">
        <f t="shared" si="28"/>
        <v>7320000</v>
      </c>
      <c r="Q46" s="381">
        <f t="shared" si="28"/>
        <v>1587065963</v>
      </c>
      <c r="R46" s="35">
        <f t="shared" si="28"/>
        <v>1586445963</v>
      </c>
      <c r="S46" s="390">
        <f t="shared" si="28"/>
        <v>2242330</v>
      </c>
    </row>
    <row r="47" spans="1:19" s="34" customFormat="1" ht="36" customHeight="1" x14ac:dyDescent="0.45">
      <c r="A47" s="131" t="s">
        <v>117</v>
      </c>
      <c r="B47" s="122" t="s">
        <v>119</v>
      </c>
      <c r="C47" s="104"/>
      <c r="D47" s="215">
        <v>948316217</v>
      </c>
      <c r="E47" s="84">
        <f>E9+E25+E32+E40</f>
        <v>1006992606</v>
      </c>
      <c r="F47" s="38">
        <f t="shared" ref="F47:J47" si="29">F9+F25+F32+F40</f>
        <v>1005292606</v>
      </c>
      <c r="G47" s="39">
        <f t="shared" si="29"/>
        <v>1700000</v>
      </c>
      <c r="H47" s="201">
        <f t="shared" si="29"/>
        <v>1087930009</v>
      </c>
      <c r="I47" s="84">
        <f t="shared" si="29"/>
        <v>1086230009</v>
      </c>
      <c r="J47" s="39">
        <f t="shared" si="29"/>
        <v>1700000</v>
      </c>
      <c r="K47" s="201">
        <f t="shared" ref="K47:M47" si="30">K9+K25+K32+K40</f>
        <v>1157214565</v>
      </c>
      <c r="L47" s="246">
        <f t="shared" si="30"/>
        <v>1154894565</v>
      </c>
      <c r="M47" s="244">
        <f t="shared" si="30"/>
        <v>2320000</v>
      </c>
      <c r="N47" s="246">
        <f t="shared" ref="N47:P47" si="31">N9+N25+N32+N40</f>
        <v>1218507095</v>
      </c>
      <c r="O47" s="38">
        <f t="shared" si="31"/>
        <v>1216187095</v>
      </c>
      <c r="P47" s="244">
        <f t="shared" si="31"/>
        <v>2320000</v>
      </c>
      <c r="Q47" s="382">
        <f t="shared" ref="Q47:S47" si="32">Q9+Q25+Q32+Q40</f>
        <v>1201340783</v>
      </c>
      <c r="R47" s="38">
        <f t="shared" si="32"/>
        <v>1200720783</v>
      </c>
      <c r="S47" s="244">
        <f t="shared" si="32"/>
        <v>2242330</v>
      </c>
    </row>
    <row r="48" spans="1:19" s="34" customFormat="1" ht="36" customHeight="1" thickBot="1" x14ac:dyDescent="0.5">
      <c r="A48" s="132" t="s">
        <v>118</v>
      </c>
      <c r="B48" s="123" t="s">
        <v>120</v>
      </c>
      <c r="C48" s="105"/>
      <c r="D48" s="216">
        <v>212080640</v>
      </c>
      <c r="E48" s="85">
        <f>E22+E38+E43</f>
        <v>546638456</v>
      </c>
      <c r="F48" s="40">
        <f t="shared" ref="F48:J48" si="33">F22+F38+F43</f>
        <v>1093276912</v>
      </c>
      <c r="G48" s="41">
        <f t="shared" si="33"/>
        <v>0</v>
      </c>
      <c r="H48" s="202">
        <f t="shared" si="33"/>
        <v>553238456</v>
      </c>
      <c r="I48" s="85">
        <f t="shared" si="33"/>
        <v>548238456</v>
      </c>
      <c r="J48" s="41">
        <f t="shared" si="33"/>
        <v>5000000</v>
      </c>
      <c r="K48" s="202">
        <f t="shared" ref="K48:M48" si="34">K22+K38+K43</f>
        <v>572226456</v>
      </c>
      <c r="L48" s="247">
        <f t="shared" si="34"/>
        <v>567226456</v>
      </c>
      <c r="M48" s="245">
        <f t="shared" si="34"/>
        <v>5000000</v>
      </c>
      <c r="N48" s="247">
        <f t="shared" ref="N48:P48" si="35">N22+N38+N43</f>
        <v>572226456</v>
      </c>
      <c r="O48" s="40">
        <f t="shared" si="35"/>
        <v>565466456</v>
      </c>
      <c r="P48" s="245">
        <f t="shared" si="35"/>
        <v>5000000</v>
      </c>
      <c r="Q48" s="383">
        <f t="shared" ref="Q48:S48" si="36">Q22+Q38+Q43</f>
        <v>385725180</v>
      </c>
      <c r="R48" s="40">
        <f t="shared" si="36"/>
        <v>385725180</v>
      </c>
      <c r="S48" s="245">
        <f t="shared" si="36"/>
        <v>0</v>
      </c>
    </row>
  </sheetData>
  <mergeCells count="32">
    <mergeCell ref="J27:J28"/>
    <mergeCell ref="M27:M28"/>
    <mergeCell ref="P27:P28"/>
    <mergeCell ref="R27:R28"/>
    <mergeCell ref="H27:H28"/>
    <mergeCell ref="K27:K28"/>
    <mergeCell ref="L27:L28"/>
    <mergeCell ref="O27:O28"/>
    <mergeCell ref="Q27:Q28"/>
    <mergeCell ref="B27:B28"/>
    <mergeCell ref="C27:C28"/>
    <mergeCell ref="E27:E28"/>
    <mergeCell ref="I27:I28"/>
    <mergeCell ref="G27:G28"/>
    <mergeCell ref="F27:F28"/>
    <mergeCell ref="D27:D28"/>
    <mergeCell ref="S27:S28"/>
    <mergeCell ref="A27:A28"/>
    <mergeCell ref="N27:N28"/>
    <mergeCell ref="A1:S1"/>
    <mergeCell ref="A2:S2"/>
    <mergeCell ref="A4:S4"/>
    <mergeCell ref="E6:S6"/>
    <mergeCell ref="E7:G7"/>
    <mergeCell ref="B6:B8"/>
    <mergeCell ref="A6:A8"/>
    <mergeCell ref="C6:C8"/>
    <mergeCell ref="H7:J7"/>
    <mergeCell ref="K7:M7"/>
    <mergeCell ref="N7:P7"/>
    <mergeCell ref="Q7:S7"/>
    <mergeCell ref="D6:D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workbookViewId="0">
      <selection activeCell="B37" sqref="B37"/>
    </sheetView>
  </sheetViews>
  <sheetFormatPr defaultRowHeight="15" x14ac:dyDescent="0.25"/>
  <cols>
    <col min="1" max="1" width="4.5703125" bestFit="1" customWidth="1"/>
    <col min="2" max="2" width="57.5703125" bestFit="1" customWidth="1"/>
    <col min="3" max="3" width="19.140625" bestFit="1" customWidth="1"/>
    <col min="4" max="4" width="20.28515625" bestFit="1" customWidth="1"/>
  </cols>
  <sheetData>
    <row r="1" spans="1:8" ht="15.75" x14ac:dyDescent="0.25">
      <c r="A1" s="420" t="s">
        <v>412</v>
      </c>
      <c r="B1" s="420"/>
      <c r="C1" s="420"/>
      <c r="D1" s="420"/>
      <c r="E1" s="270"/>
      <c r="F1" s="270"/>
      <c r="G1" s="270"/>
      <c r="H1" s="270"/>
    </row>
    <row r="2" spans="1:8" ht="15.75" x14ac:dyDescent="0.25">
      <c r="A2" s="420" t="s">
        <v>229</v>
      </c>
      <c r="B2" s="420"/>
      <c r="C2" s="420"/>
      <c r="D2" s="420"/>
    </row>
    <row r="3" spans="1:8" ht="15.75" x14ac:dyDescent="0.25">
      <c r="A3" s="420" t="s">
        <v>413</v>
      </c>
      <c r="B3" s="420"/>
      <c r="C3" s="420"/>
      <c r="D3" s="420"/>
    </row>
    <row r="4" spans="1:8" ht="15.75" thickBot="1" x14ac:dyDescent="0.3">
      <c r="C4" s="42"/>
      <c r="D4" s="42"/>
    </row>
    <row r="5" spans="1:8" ht="15.75" x14ac:dyDescent="0.25">
      <c r="A5" s="531"/>
      <c r="B5" s="532" t="s">
        <v>230</v>
      </c>
      <c r="C5" s="533" t="s">
        <v>231</v>
      </c>
      <c r="D5" s="534" t="s">
        <v>232</v>
      </c>
    </row>
    <row r="6" spans="1:8" ht="16.5" thickBot="1" x14ac:dyDescent="0.3">
      <c r="A6" s="535"/>
      <c r="B6" s="536"/>
      <c r="C6" s="537" t="s">
        <v>414</v>
      </c>
      <c r="D6" s="538" t="s">
        <v>415</v>
      </c>
    </row>
    <row r="7" spans="1:8" ht="15.75" x14ac:dyDescent="0.25">
      <c r="A7" s="292" t="s">
        <v>234</v>
      </c>
      <c r="B7" s="344" t="s">
        <v>235</v>
      </c>
      <c r="C7" s="354">
        <f>C8+C9+C11+C10</f>
        <v>4427791192</v>
      </c>
      <c r="D7" s="350">
        <f>D8+D9+D11+D10</f>
        <v>4550699902</v>
      </c>
    </row>
    <row r="8" spans="1:8" ht="15.75" x14ac:dyDescent="0.25">
      <c r="A8" s="12" t="s">
        <v>236</v>
      </c>
      <c r="B8" s="345" t="s">
        <v>237</v>
      </c>
      <c r="C8" s="355">
        <v>3732446</v>
      </c>
      <c r="D8" s="351">
        <v>1125447</v>
      </c>
    </row>
    <row r="9" spans="1:8" ht="15.75" x14ac:dyDescent="0.25">
      <c r="A9" s="12" t="s">
        <v>238</v>
      </c>
      <c r="B9" s="345" t="s">
        <v>239</v>
      </c>
      <c r="C9" s="355">
        <v>4421058746</v>
      </c>
      <c r="D9" s="351">
        <v>4546574455</v>
      </c>
    </row>
    <row r="10" spans="1:8" ht="15.75" x14ac:dyDescent="0.25">
      <c r="A10" s="12" t="s">
        <v>240</v>
      </c>
      <c r="B10" s="345" t="s">
        <v>241</v>
      </c>
      <c r="C10" s="355">
        <v>3000000</v>
      </c>
      <c r="D10" s="351">
        <v>3000000</v>
      </c>
    </row>
    <row r="11" spans="1:8" ht="15.75" x14ac:dyDescent="0.25">
      <c r="A11" s="12" t="s">
        <v>242</v>
      </c>
      <c r="B11" s="345" t="s">
        <v>243</v>
      </c>
      <c r="C11" s="355"/>
      <c r="D11" s="351"/>
    </row>
    <row r="12" spans="1:8" ht="15.75" x14ac:dyDescent="0.25">
      <c r="A12" s="14" t="s">
        <v>244</v>
      </c>
      <c r="B12" s="346" t="s">
        <v>245</v>
      </c>
      <c r="C12" s="356">
        <f>C13+C14</f>
        <v>0</v>
      </c>
      <c r="D12" s="352">
        <f>D13+D14</f>
        <v>0</v>
      </c>
    </row>
    <row r="13" spans="1:8" ht="15.75" x14ac:dyDescent="0.25">
      <c r="A13" s="12" t="s">
        <v>236</v>
      </c>
      <c r="B13" s="345" t="s">
        <v>246</v>
      </c>
      <c r="C13" s="355"/>
      <c r="D13" s="351"/>
    </row>
    <row r="14" spans="1:8" ht="15.75" x14ac:dyDescent="0.25">
      <c r="A14" s="12" t="s">
        <v>238</v>
      </c>
      <c r="B14" s="345" t="s">
        <v>247</v>
      </c>
      <c r="C14" s="355"/>
      <c r="D14" s="351"/>
    </row>
    <row r="15" spans="1:8" ht="15.75" x14ac:dyDescent="0.25">
      <c r="A15" s="14" t="s">
        <v>248</v>
      </c>
      <c r="B15" s="346" t="s">
        <v>249</v>
      </c>
      <c r="C15" s="356">
        <f>C16+C17+C18+C19</f>
        <v>252942169</v>
      </c>
      <c r="D15" s="352">
        <f>D16+D17+D18+D19</f>
        <v>350970843</v>
      </c>
    </row>
    <row r="16" spans="1:8" ht="15.75" x14ac:dyDescent="0.25">
      <c r="A16" s="12" t="s">
        <v>236</v>
      </c>
      <c r="B16" s="345" t="s">
        <v>250</v>
      </c>
      <c r="C16" s="355"/>
      <c r="D16" s="351"/>
    </row>
    <row r="17" spans="1:4" ht="15.75" x14ac:dyDescent="0.25">
      <c r="A17" s="12" t="s">
        <v>238</v>
      </c>
      <c r="B17" s="345" t="s">
        <v>251</v>
      </c>
      <c r="C17" s="355"/>
      <c r="D17" s="351"/>
    </row>
    <row r="18" spans="1:4" ht="15.75" x14ac:dyDescent="0.25">
      <c r="A18" s="12" t="s">
        <v>240</v>
      </c>
      <c r="B18" s="345" t="s">
        <v>252</v>
      </c>
      <c r="C18" s="355">
        <v>252942169</v>
      </c>
      <c r="D18" s="351">
        <v>350970843</v>
      </c>
    </row>
    <row r="19" spans="1:4" ht="15.75" x14ac:dyDescent="0.25">
      <c r="A19" s="12" t="s">
        <v>242</v>
      </c>
      <c r="B19" s="345" t="s">
        <v>253</v>
      </c>
      <c r="C19" s="355"/>
      <c r="D19" s="351"/>
    </row>
    <row r="20" spans="1:4" ht="15.75" x14ac:dyDescent="0.25">
      <c r="A20" s="14" t="s">
        <v>254</v>
      </c>
      <c r="B20" s="346" t="s">
        <v>255</v>
      </c>
      <c r="C20" s="356">
        <f>C21+C22+C23</f>
        <v>225290646</v>
      </c>
      <c r="D20" s="352">
        <f>D21+D22+D23</f>
        <v>224871621</v>
      </c>
    </row>
    <row r="21" spans="1:4" ht="15.75" x14ac:dyDescent="0.25">
      <c r="A21" s="12" t="s">
        <v>236</v>
      </c>
      <c r="B21" s="345" t="s">
        <v>256</v>
      </c>
      <c r="C21" s="355">
        <v>222486945</v>
      </c>
      <c r="D21" s="351">
        <v>224157045</v>
      </c>
    </row>
    <row r="22" spans="1:4" ht="15.75" x14ac:dyDescent="0.25">
      <c r="A22" s="12" t="s">
        <v>238</v>
      </c>
      <c r="B22" s="345" t="s">
        <v>257</v>
      </c>
      <c r="C22" s="355">
        <v>641256</v>
      </c>
      <c r="D22" s="351">
        <v>247755</v>
      </c>
    </row>
    <row r="23" spans="1:4" ht="15.75" x14ac:dyDescent="0.25">
      <c r="A23" s="12" t="s">
        <v>240</v>
      </c>
      <c r="B23" s="345" t="s">
        <v>258</v>
      </c>
      <c r="C23" s="355">
        <v>2162445</v>
      </c>
      <c r="D23" s="351">
        <v>466821</v>
      </c>
    </row>
    <row r="24" spans="1:4" ht="15.75" x14ac:dyDescent="0.25">
      <c r="A24" s="16" t="s">
        <v>259</v>
      </c>
      <c r="B24" s="347" t="s">
        <v>260</v>
      </c>
      <c r="C24" s="357">
        <f>C25+C26+C27</f>
        <v>266394</v>
      </c>
      <c r="D24" s="262">
        <f>D25+D26+D27</f>
        <v>-6271948</v>
      </c>
    </row>
    <row r="25" spans="1:4" ht="15.75" x14ac:dyDescent="0.25">
      <c r="A25" s="12" t="s">
        <v>236</v>
      </c>
      <c r="B25" s="345" t="s">
        <v>261</v>
      </c>
      <c r="C25" s="355">
        <v>1266231</v>
      </c>
      <c r="D25" s="351"/>
    </row>
    <row r="26" spans="1:4" ht="15.75" x14ac:dyDescent="0.25">
      <c r="A26" s="12" t="s">
        <v>238</v>
      </c>
      <c r="B26" s="345" t="s">
        <v>262</v>
      </c>
      <c r="C26" s="355">
        <v>-999837</v>
      </c>
      <c r="D26" s="351">
        <v>-6271948</v>
      </c>
    </row>
    <row r="27" spans="1:4" ht="15.75" x14ac:dyDescent="0.25">
      <c r="A27" s="12" t="s">
        <v>240</v>
      </c>
      <c r="B27" s="345" t="s">
        <v>263</v>
      </c>
      <c r="C27" s="355">
        <v>0</v>
      </c>
      <c r="D27" s="351"/>
    </row>
    <row r="28" spans="1:4" ht="15.75" x14ac:dyDescent="0.25">
      <c r="A28" s="14" t="s">
        <v>264</v>
      </c>
      <c r="B28" s="346" t="s">
        <v>265</v>
      </c>
      <c r="C28" s="356"/>
      <c r="D28" s="352">
        <v>0</v>
      </c>
    </row>
    <row r="29" spans="1:4" ht="16.5" thickBot="1" x14ac:dyDescent="0.3">
      <c r="A29" s="17"/>
      <c r="B29" s="348" t="s">
        <v>266</v>
      </c>
      <c r="C29" s="358">
        <f>C7+C12+C15+C20+C28+C24</f>
        <v>4906290401</v>
      </c>
      <c r="D29" s="263">
        <f>D7+D12+D15+D20+D28+D24</f>
        <v>5120270418</v>
      </c>
    </row>
    <row r="30" spans="1:4" ht="15.75" x14ac:dyDescent="0.25">
      <c r="A30" s="295" t="s">
        <v>267</v>
      </c>
      <c r="B30" s="349" t="s">
        <v>268</v>
      </c>
      <c r="C30" s="359">
        <f>C31+C32+C33+C35+C34+C36</f>
        <v>4709731906</v>
      </c>
      <c r="D30" s="353">
        <f>D31+D32+D33+D35+D34+D36</f>
        <v>4950082522</v>
      </c>
    </row>
    <row r="31" spans="1:4" ht="15.75" x14ac:dyDescent="0.25">
      <c r="A31" s="12" t="s">
        <v>236</v>
      </c>
      <c r="B31" s="345" t="s">
        <v>269</v>
      </c>
      <c r="C31" s="355">
        <v>2562329000</v>
      </c>
      <c r="D31" s="351">
        <v>2562329000</v>
      </c>
    </row>
    <row r="32" spans="1:4" ht="15.75" x14ac:dyDescent="0.25">
      <c r="A32" s="12" t="s">
        <v>238</v>
      </c>
      <c r="B32" s="345" t="s">
        <v>270</v>
      </c>
      <c r="C32" s="355">
        <v>970296914</v>
      </c>
      <c r="D32" s="351">
        <v>970296914</v>
      </c>
    </row>
    <row r="33" spans="1:4" ht="15.75" x14ac:dyDescent="0.25">
      <c r="A33" s="12" t="s">
        <v>240</v>
      </c>
      <c r="B33" s="345" t="s">
        <v>271</v>
      </c>
      <c r="C33" s="355">
        <v>23804041</v>
      </c>
      <c r="D33" s="351">
        <v>23804041</v>
      </c>
    </row>
    <row r="34" spans="1:4" ht="15.75" x14ac:dyDescent="0.25">
      <c r="A34" s="12" t="s">
        <v>242</v>
      </c>
      <c r="B34" s="345" t="s">
        <v>272</v>
      </c>
      <c r="C34" s="355">
        <v>1235308562</v>
      </c>
      <c r="D34" s="351">
        <v>1152101951</v>
      </c>
    </row>
    <row r="35" spans="1:4" ht="15.75" x14ac:dyDescent="0.25">
      <c r="A35" s="12" t="s">
        <v>273</v>
      </c>
      <c r="B35" s="345" t="s">
        <v>274</v>
      </c>
      <c r="C35" s="355"/>
      <c r="D35" s="351"/>
    </row>
    <row r="36" spans="1:4" ht="15.75" x14ac:dyDescent="0.25">
      <c r="A36" s="12" t="s">
        <v>275</v>
      </c>
      <c r="B36" s="345" t="s">
        <v>276</v>
      </c>
      <c r="C36" s="355">
        <v>-82006611</v>
      </c>
      <c r="D36" s="351">
        <v>241550616</v>
      </c>
    </row>
    <row r="37" spans="1:4" ht="15.75" x14ac:dyDescent="0.25">
      <c r="A37" s="14" t="s">
        <v>277</v>
      </c>
      <c r="B37" s="346" t="s">
        <v>278</v>
      </c>
      <c r="C37" s="356">
        <f>C38+C39+C40</f>
        <v>184416998</v>
      </c>
      <c r="D37" s="352">
        <f>D38+D39+D40</f>
        <v>161797455</v>
      </c>
    </row>
    <row r="38" spans="1:4" ht="15.75" x14ac:dyDescent="0.25">
      <c r="A38" s="12" t="s">
        <v>236</v>
      </c>
      <c r="B38" s="345" t="s">
        <v>279</v>
      </c>
      <c r="C38" s="355">
        <v>415585</v>
      </c>
      <c r="D38" s="351">
        <v>72985</v>
      </c>
    </row>
    <row r="39" spans="1:4" ht="15.75" x14ac:dyDescent="0.25">
      <c r="A39" s="12" t="s">
        <v>238</v>
      </c>
      <c r="B39" s="345" t="s">
        <v>280</v>
      </c>
      <c r="C39" s="355">
        <v>138199225</v>
      </c>
      <c r="D39" s="351">
        <v>110039393</v>
      </c>
    </row>
    <row r="40" spans="1:4" ht="15.75" x14ac:dyDescent="0.25">
      <c r="A40" s="12" t="s">
        <v>240</v>
      </c>
      <c r="B40" s="345" t="s">
        <v>281</v>
      </c>
      <c r="C40" s="355">
        <v>45802188</v>
      </c>
      <c r="D40" s="351">
        <v>51685077</v>
      </c>
    </row>
    <row r="41" spans="1:4" ht="15.75" x14ac:dyDescent="0.25">
      <c r="A41" s="14" t="s">
        <v>282</v>
      </c>
      <c r="B41" s="346" t="s">
        <v>283</v>
      </c>
      <c r="C41" s="356">
        <v>12141497</v>
      </c>
      <c r="D41" s="352">
        <v>8390441</v>
      </c>
    </row>
    <row r="42" spans="1:4" ht="16.5" thickBot="1" x14ac:dyDescent="0.3">
      <c r="A42" s="17"/>
      <c r="B42" s="348" t="s">
        <v>284</v>
      </c>
      <c r="C42" s="358">
        <f>C30+C37+C41</f>
        <v>4906290401</v>
      </c>
      <c r="D42" s="263">
        <f>D30+D37+D41</f>
        <v>5120270418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activeCell="I21" sqref="I21"/>
    </sheetView>
  </sheetViews>
  <sheetFormatPr defaultRowHeight="15" x14ac:dyDescent="0.25"/>
  <cols>
    <col min="2" max="2" width="69" customWidth="1"/>
    <col min="3" max="3" width="18.28515625" bestFit="1" customWidth="1"/>
    <col min="4" max="4" width="16.5703125" bestFit="1" customWidth="1"/>
  </cols>
  <sheetData>
    <row r="1" spans="1:8" ht="15.75" x14ac:dyDescent="0.25">
      <c r="A1" s="420" t="s">
        <v>416</v>
      </c>
      <c r="B1" s="420"/>
      <c r="C1" s="420"/>
      <c r="D1" s="420"/>
      <c r="E1" s="270"/>
      <c r="F1" s="270"/>
      <c r="G1" s="270"/>
      <c r="H1" s="270"/>
    </row>
    <row r="2" spans="1:8" ht="15.75" x14ac:dyDescent="0.25">
      <c r="A2" s="420" t="s">
        <v>285</v>
      </c>
      <c r="B2" s="420"/>
      <c r="C2" s="420"/>
      <c r="D2" s="420"/>
    </row>
    <row r="3" spans="1:8" ht="15.75" x14ac:dyDescent="0.25">
      <c r="A3" s="420" t="s">
        <v>443</v>
      </c>
      <c r="B3" s="420"/>
      <c r="C3" s="420"/>
      <c r="D3" s="420"/>
    </row>
    <row r="4" spans="1:8" ht="15.75" thickBot="1" x14ac:dyDescent="0.3"/>
    <row r="5" spans="1:8" ht="15.75" thickBot="1" x14ac:dyDescent="0.3">
      <c r="A5" s="539"/>
      <c r="B5" s="540"/>
      <c r="C5" s="540"/>
      <c r="D5" s="541"/>
    </row>
    <row r="6" spans="1:8" ht="15.75" x14ac:dyDescent="0.25">
      <c r="A6" s="542" t="s">
        <v>58</v>
      </c>
      <c r="B6" s="543"/>
      <c r="C6" s="532" t="s">
        <v>231</v>
      </c>
      <c r="D6" s="544" t="s">
        <v>232</v>
      </c>
    </row>
    <row r="7" spans="1:8" ht="16.5" thickBot="1" x14ac:dyDescent="0.3">
      <c r="A7" s="545"/>
      <c r="B7" s="546"/>
      <c r="C7" s="547" t="s">
        <v>233</v>
      </c>
      <c r="D7" s="548" t="s">
        <v>415</v>
      </c>
    </row>
    <row r="8" spans="1:8" x14ac:dyDescent="0.25">
      <c r="A8" s="296" t="s">
        <v>286</v>
      </c>
      <c r="B8" s="297" t="s">
        <v>287</v>
      </c>
      <c r="C8" s="360">
        <v>164589139</v>
      </c>
      <c r="D8" s="363">
        <v>252313720</v>
      </c>
    </row>
    <row r="9" spans="1:8" x14ac:dyDescent="0.25">
      <c r="A9" s="421" t="s">
        <v>288</v>
      </c>
      <c r="B9" s="431" t="s">
        <v>289</v>
      </c>
      <c r="C9" s="425">
        <v>37887056</v>
      </c>
      <c r="D9" s="427">
        <v>82179522</v>
      </c>
    </row>
    <row r="10" spans="1:8" x14ac:dyDescent="0.25">
      <c r="A10" s="422"/>
      <c r="B10" s="432"/>
      <c r="C10" s="426"/>
      <c r="D10" s="428"/>
    </row>
    <row r="11" spans="1:8" x14ac:dyDescent="0.25">
      <c r="A11" s="421" t="s">
        <v>290</v>
      </c>
      <c r="B11" s="431" t="s">
        <v>291</v>
      </c>
      <c r="C11" s="425"/>
      <c r="D11" s="427"/>
    </row>
    <row r="12" spans="1:8" x14ac:dyDescent="0.25">
      <c r="A12" s="422"/>
      <c r="B12" s="432"/>
      <c r="C12" s="426"/>
      <c r="D12" s="428"/>
    </row>
    <row r="13" spans="1:8" x14ac:dyDescent="0.25">
      <c r="A13" s="433" t="s">
        <v>236</v>
      </c>
      <c r="B13" s="435" t="s">
        <v>292</v>
      </c>
      <c r="C13" s="437">
        <f>C8+C9+C11</f>
        <v>202476195</v>
      </c>
      <c r="D13" s="439">
        <f>D8+D9+D11</f>
        <v>334493242</v>
      </c>
    </row>
    <row r="14" spans="1:8" x14ac:dyDescent="0.25">
      <c r="A14" s="434"/>
      <c r="B14" s="436"/>
      <c r="C14" s="438"/>
      <c r="D14" s="440"/>
    </row>
    <row r="15" spans="1:8" x14ac:dyDescent="0.25">
      <c r="A15" s="298" t="s">
        <v>293</v>
      </c>
      <c r="B15" s="299" t="s">
        <v>294</v>
      </c>
      <c r="C15" s="306"/>
      <c r="D15" s="364"/>
    </row>
    <row r="16" spans="1:8" x14ac:dyDescent="0.25">
      <c r="A16" s="298" t="s">
        <v>295</v>
      </c>
      <c r="B16" s="299" t="s">
        <v>296</v>
      </c>
      <c r="C16" s="306"/>
      <c r="D16" s="364"/>
    </row>
    <row r="17" spans="1:4" x14ac:dyDescent="0.25">
      <c r="A17" s="301" t="s">
        <v>238</v>
      </c>
      <c r="B17" s="302" t="s">
        <v>297</v>
      </c>
      <c r="C17" s="361">
        <f>C15+C16</f>
        <v>0</v>
      </c>
      <c r="D17" s="365">
        <f>D15+D16</f>
        <v>0</v>
      </c>
    </row>
    <row r="18" spans="1:4" x14ac:dyDescent="0.25">
      <c r="A18" s="421" t="s">
        <v>298</v>
      </c>
      <c r="B18" s="431" t="s">
        <v>299</v>
      </c>
      <c r="C18" s="425">
        <v>691594756</v>
      </c>
      <c r="D18" s="427">
        <v>781080385</v>
      </c>
    </row>
    <row r="19" spans="1:4" x14ac:dyDescent="0.25">
      <c r="A19" s="422"/>
      <c r="B19" s="432"/>
      <c r="C19" s="426"/>
      <c r="D19" s="428"/>
    </row>
    <row r="20" spans="1:4" x14ac:dyDescent="0.25">
      <c r="A20" s="421" t="s">
        <v>300</v>
      </c>
      <c r="B20" s="431" t="s">
        <v>301</v>
      </c>
      <c r="C20" s="425">
        <v>29595734</v>
      </c>
      <c r="D20" s="427">
        <v>45988208</v>
      </c>
    </row>
    <row r="21" spans="1:4" x14ac:dyDescent="0.25">
      <c r="A21" s="422"/>
      <c r="B21" s="432"/>
      <c r="C21" s="426"/>
      <c r="D21" s="428"/>
    </row>
    <row r="22" spans="1:4" x14ac:dyDescent="0.25">
      <c r="A22" s="298" t="s">
        <v>302</v>
      </c>
      <c r="B22" s="303" t="s">
        <v>303</v>
      </c>
      <c r="C22" s="306">
        <v>416138140</v>
      </c>
      <c r="D22" s="364">
        <v>3378152691</v>
      </c>
    </row>
    <row r="23" spans="1:4" x14ac:dyDescent="0.25">
      <c r="A23" s="298" t="s">
        <v>304</v>
      </c>
      <c r="B23" s="299" t="s">
        <v>305</v>
      </c>
      <c r="C23" s="306">
        <v>14343468</v>
      </c>
      <c r="D23" s="364">
        <v>26291941</v>
      </c>
    </row>
    <row r="24" spans="1:4" x14ac:dyDescent="0.25">
      <c r="A24" s="301" t="s">
        <v>240</v>
      </c>
      <c r="B24" s="302" t="s">
        <v>306</v>
      </c>
      <c r="C24" s="361">
        <f>C18+C20+C22+C23</f>
        <v>1151672098</v>
      </c>
      <c r="D24" s="365">
        <v>1231513225</v>
      </c>
    </row>
    <row r="25" spans="1:4" x14ac:dyDescent="0.25">
      <c r="A25" s="298" t="s">
        <v>10</v>
      </c>
      <c r="B25" s="299" t="s">
        <v>307</v>
      </c>
      <c r="C25" s="306">
        <v>15648376</v>
      </c>
      <c r="D25" s="364">
        <v>16188506</v>
      </c>
    </row>
    <row r="26" spans="1:4" x14ac:dyDescent="0.25">
      <c r="A26" s="298" t="s">
        <v>11</v>
      </c>
      <c r="B26" s="299" t="s">
        <v>308</v>
      </c>
      <c r="C26" s="306">
        <v>89043001</v>
      </c>
      <c r="D26" s="364">
        <v>80299122</v>
      </c>
    </row>
    <row r="27" spans="1:4" x14ac:dyDescent="0.25">
      <c r="A27" s="298" t="s">
        <v>12</v>
      </c>
      <c r="B27" s="299" t="s">
        <v>309</v>
      </c>
      <c r="C27" s="306"/>
      <c r="D27" s="364"/>
    </row>
    <row r="28" spans="1:4" x14ac:dyDescent="0.25">
      <c r="A28" s="298" t="s">
        <v>13</v>
      </c>
      <c r="B28" s="299" t="s">
        <v>310</v>
      </c>
      <c r="C28" s="306">
        <v>2588536</v>
      </c>
      <c r="D28" s="364">
        <v>36512145</v>
      </c>
    </row>
    <row r="29" spans="1:4" x14ac:dyDescent="0.25">
      <c r="A29" s="19" t="s">
        <v>242</v>
      </c>
      <c r="B29" s="48" t="s">
        <v>311</v>
      </c>
      <c r="C29" s="362">
        <f>C25+C26+C27+C28</f>
        <v>107279913</v>
      </c>
      <c r="D29" s="366">
        <f>D25+D26+D27+D28</f>
        <v>132999773</v>
      </c>
    </row>
    <row r="30" spans="1:4" x14ac:dyDescent="0.25">
      <c r="A30" s="298" t="s">
        <v>14</v>
      </c>
      <c r="B30" s="299" t="s">
        <v>312</v>
      </c>
      <c r="C30" s="306">
        <v>50632042</v>
      </c>
      <c r="D30" s="364">
        <v>58660208</v>
      </c>
    </row>
    <row r="31" spans="1:4" x14ac:dyDescent="0.25">
      <c r="A31" s="298" t="s">
        <v>15</v>
      </c>
      <c r="B31" s="299" t="s">
        <v>313</v>
      </c>
      <c r="C31" s="306">
        <v>30262913</v>
      </c>
      <c r="D31" s="364">
        <v>57481313</v>
      </c>
    </row>
    <row r="32" spans="1:4" x14ac:dyDescent="0.25">
      <c r="A32" s="298" t="s">
        <v>16</v>
      </c>
      <c r="B32" s="299" t="s">
        <v>314</v>
      </c>
      <c r="C32" s="306">
        <v>8887988</v>
      </c>
      <c r="D32" s="364">
        <v>13420488</v>
      </c>
    </row>
    <row r="33" spans="1:4" x14ac:dyDescent="0.25">
      <c r="A33" s="301" t="s">
        <v>273</v>
      </c>
      <c r="B33" s="302" t="s">
        <v>315</v>
      </c>
      <c r="C33" s="361">
        <f>C30+C31+C32</f>
        <v>89782943</v>
      </c>
      <c r="D33" s="365">
        <f>D30+D31+D32</f>
        <v>129562009</v>
      </c>
    </row>
    <row r="34" spans="1:4" x14ac:dyDescent="0.25">
      <c r="A34" s="301" t="s">
        <v>316</v>
      </c>
      <c r="B34" s="302" t="s">
        <v>317</v>
      </c>
      <c r="C34" s="361">
        <v>178832342</v>
      </c>
      <c r="D34" s="365">
        <v>173839144</v>
      </c>
    </row>
    <row r="35" spans="1:4" x14ac:dyDescent="0.25">
      <c r="A35" s="301" t="s">
        <v>318</v>
      </c>
      <c r="B35" s="302" t="s">
        <v>319</v>
      </c>
      <c r="C35" s="361">
        <v>1046338668</v>
      </c>
      <c r="D35" s="365">
        <v>878869093</v>
      </c>
    </row>
    <row r="36" spans="1:4" ht="15.75" x14ac:dyDescent="0.25">
      <c r="A36" s="16" t="s">
        <v>234</v>
      </c>
      <c r="B36" s="293" t="s">
        <v>320</v>
      </c>
      <c r="C36" s="72">
        <f>C13+C24-C29-C33-C34-C35</f>
        <v>-68085573</v>
      </c>
      <c r="D36" s="357">
        <f>D13+D24-D29-D33-D34-D35</f>
        <v>250736448</v>
      </c>
    </row>
    <row r="37" spans="1:4" x14ac:dyDescent="0.25">
      <c r="A37" s="298" t="s">
        <v>17</v>
      </c>
      <c r="B37" s="304" t="s">
        <v>321</v>
      </c>
      <c r="C37" s="306"/>
      <c r="D37" s="364"/>
    </row>
    <row r="38" spans="1:4" x14ac:dyDescent="0.25">
      <c r="A38" s="421" t="s">
        <v>18</v>
      </c>
      <c r="B38" s="429" t="s">
        <v>322</v>
      </c>
      <c r="C38" s="425"/>
      <c r="D38" s="427"/>
    </row>
    <row r="39" spans="1:4" x14ac:dyDescent="0.25">
      <c r="A39" s="422"/>
      <c r="B39" s="430"/>
      <c r="C39" s="426"/>
      <c r="D39" s="428"/>
    </row>
    <row r="40" spans="1:4" x14ac:dyDescent="0.25">
      <c r="A40" s="421" t="s">
        <v>19</v>
      </c>
      <c r="B40" s="431" t="s">
        <v>323</v>
      </c>
      <c r="C40" s="425"/>
      <c r="D40" s="427"/>
    </row>
    <row r="41" spans="1:4" x14ac:dyDescent="0.25">
      <c r="A41" s="422"/>
      <c r="B41" s="432"/>
      <c r="C41" s="426"/>
      <c r="D41" s="428"/>
    </row>
    <row r="42" spans="1:4" x14ac:dyDescent="0.25">
      <c r="A42" s="421" t="s">
        <v>20</v>
      </c>
      <c r="B42" s="423" t="s">
        <v>324</v>
      </c>
      <c r="C42" s="425"/>
      <c r="D42" s="427"/>
    </row>
    <row r="43" spans="1:4" x14ac:dyDescent="0.25">
      <c r="A43" s="422"/>
      <c r="B43" s="424"/>
      <c r="C43" s="426"/>
      <c r="D43" s="428"/>
    </row>
    <row r="44" spans="1:4" x14ac:dyDescent="0.25">
      <c r="A44" s="298" t="s">
        <v>21</v>
      </c>
      <c r="B44" s="303" t="s">
        <v>325</v>
      </c>
      <c r="C44" s="306"/>
      <c r="D44" s="364"/>
    </row>
    <row r="45" spans="1:4" x14ac:dyDescent="0.25">
      <c r="A45" s="301" t="s">
        <v>326</v>
      </c>
      <c r="B45" s="302" t="s">
        <v>327</v>
      </c>
      <c r="C45" s="361">
        <f>C38+C40+C42+C44</f>
        <v>0</v>
      </c>
      <c r="D45" s="365">
        <f>D38+D40+D42+D44</f>
        <v>0</v>
      </c>
    </row>
    <row r="46" spans="1:4" x14ac:dyDescent="0.25">
      <c r="A46" s="298" t="s">
        <v>24</v>
      </c>
      <c r="B46" s="303" t="s">
        <v>328</v>
      </c>
      <c r="C46" s="306"/>
      <c r="D46" s="364"/>
    </row>
    <row r="47" spans="1:4" ht="30" x14ac:dyDescent="0.25">
      <c r="A47" s="298" t="s">
        <v>25</v>
      </c>
      <c r="B47" s="303" t="s">
        <v>329</v>
      </c>
      <c r="C47" s="306"/>
      <c r="D47" s="364"/>
    </row>
    <row r="48" spans="1:4" x14ac:dyDescent="0.25">
      <c r="A48" s="298" t="s">
        <v>26</v>
      </c>
      <c r="B48" s="299" t="s">
        <v>330</v>
      </c>
      <c r="C48" s="306">
        <v>13921038</v>
      </c>
      <c r="D48" s="364">
        <v>9185832</v>
      </c>
    </row>
    <row r="49" spans="1:4" x14ac:dyDescent="0.25">
      <c r="A49" s="298" t="s">
        <v>27</v>
      </c>
      <c r="B49" s="303" t="s">
        <v>331</v>
      </c>
      <c r="C49" s="306"/>
      <c r="D49" s="364"/>
    </row>
    <row r="50" spans="1:4" x14ac:dyDescent="0.25">
      <c r="A50" s="298" t="s">
        <v>28</v>
      </c>
      <c r="B50" s="299" t="s">
        <v>332</v>
      </c>
      <c r="C50" s="306"/>
      <c r="D50" s="364"/>
    </row>
    <row r="51" spans="1:4" x14ac:dyDescent="0.25">
      <c r="A51" s="301" t="s">
        <v>333</v>
      </c>
      <c r="B51" s="302" t="s">
        <v>334</v>
      </c>
      <c r="C51" s="361">
        <f>C46+C47+C48+C49+C50</f>
        <v>13921038</v>
      </c>
      <c r="D51" s="365">
        <f>D46+D47+D48+D49+D50</f>
        <v>9185832</v>
      </c>
    </row>
    <row r="52" spans="1:4" ht="15.75" x14ac:dyDescent="0.25">
      <c r="A52" s="16" t="s">
        <v>244</v>
      </c>
      <c r="B52" s="293" t="s">
        <v>335</v>
      </c>
      <c r="C52" s="72">
        <v>-13921038</v>
      </c>
      <c r="D52" s="357">
        <f>D45-D51</f>
        <v>-9185832</v>
      </c>
    </row>
    <row r="53" spans="1:4" ht="16.5" thickBot="1" x14ac:dyDescent="0.3">
      <c r="A53" s="17" t="s">
        <v>248</v>
      </c>
      <c r="B53" s="294" t="s">
        <v>336</v>
      </c>
      <c r="C53" s="74">
        <f>C36+C52</f>
        <v>-82006611</v>
      </c>
      <c r="D53" s="367">
        <f>D36+D52</f>
        <v>241550616</v>
      </c>
    </row>
  </sheetData>
  <mergeCells count="36">
    <mergeCell ref="A1:D1"/>
    <mergeCell ref="A2:D2"/>
    <mergeCell ref="A3:D3"/>
    <mergeCell ref="A6:B7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8:A19"/>
    <mergeCell ref="B18:B19"/>
    <mergeCell ref="C18:C19"/>
    <mergeCell ref="D18:D19"/>
    <mergeCell ref="A20:A21"/>
    <mergeCell ref="B20:B21"/>
    <mergeCell ref="C20:C21"/>
    <mergeCell ref="D20:D21"/>
    <mergeCell ref="A42:A43"/>
    <mergeCell ref="B42:B43"/>
    <mergeCell ref="C42:C43"/>
    <mergeCell ref="D42:D43"/>
    <mergeCell ref="A38:A39"/>
    <mergeCell ref="B38:B39"/>
    <mergeCell ref="C38:C39"/>
    <mergeCell ref="D38:D39"/>
    <mergeCell ref="A40:A41"/>
    <mergeCell ref="B40:B41"/>
    <mergeCell ref="C40:C41"/>
    <mergeCell ref="D40:D41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view="pageBreakPreview" zoomScale="60" zoomScaleNormal="100" workbookViewId="0">
      <selection activeCell="A7" sqref="A7:S9"/>
    </sheetView>
  </sheetViews>
  <sheetFormatPr defaultRowHeight="42.75" customHeight="1" x14ac:dyDescent="0.3"/>
  <cols>
    <col min="1" max="1" width="5.42578125" style="8" customWidth="1"/>
    <col min="2" max="2" width="87.5703125" style="8" bestFit="1" customWidth="1"/>
    <col min="3" max="3" width="8" style="8" customWidth="1"/>
    <col min="4" max="4" width="32.7109375" style="61" bestFit="1" customWidth="1"/>
    <col min="5" max="6" width="30.42578125" style="8" bestFit="1" customWidth="1"/>
    <col min="7" max="7" width="28.7109375" style="8" customWidth="1"/>
    <col min="8" max="9" width="30.42578125" style="8" bestFit="1" customWidth="1"/>
    <col min="10" max="10" width="30.7109375" style="8" bestFit="1" customWidth="1"/>
    <col min="11" max="12" width="30.42578125" style="8" bestFit="1" customWidth="1"/>
    <col min="13" max="13" width="22.5703125" style="8" bestFit="1" customWidth="1"/>
    <col min="14" max="14" width="26.42578125" style="8" bestFit="1" customWidth="1"/>
    <col min="15" max="15" width="30.42578125" style="8" bestFit="1" customWidth="1"/>
    <col min="16" max="16" width="22.5703125" style="8" bestFit="1" customWidth="1"/>
    <col min="17" max="18" width="26.42578125" style="8" bestFit="1" customWidth="1"/>
    <col min="19" max="19" width="34" style="8" bestFit="1" customWidth="1"/>
    <col min="20" max="16384" width="9.140625" style="8"/>
  </cols>
  <sheetData>
    <row r="1" spans="1:19" s="133" customFormat="1" ht="42.75" customHeight="1" x14ac:dyDescent="0.4">
      <c r="A1" s="413" t="s">
        <v>206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</row>
    <row r="2" spans="1:19" s="133" customFormat="1" ht="42.75" customHeight="1" x14ac:dyDescent="0.4">
      <c r="A2" s="414" t="s">
        <v>200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19" s="133" customFormat="1" ht="42.75" customHeight="1" x14ac:dyDescent="0.4">
      <c r="D3" s="218"/>
    </row>
    <row r="4" spans="1:19" s="133" customFormat="1" ht="42.75" customHeight="1" x14ac:dyDescent="0.4">
      <c r="A4" s="413" t="s">
        <v>190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</row>
    <row r="5" spans="1:19" s="133" customFormat="1" ht="42.75" customHeight="1" x14ac:dyDescent="0.4">
      <c r="D5" s="218"/>
    </row>
    <row r="6" spans="1:19" s="133" customFormat="1" ht="42.75" customHeight="1" thickBot="1" x14ac:dyDescent="0.45">
      <c r="D6" s="218"/>
    </row>
    <row r="7" spans="1:19" s="133" customFormat="1" ht="42.75" customHeight="1" thickBot="1" x14ac:dyDescent="0.45">
      <c r="A7" s="483" t="s">
        <v>38</v>
      </c>
      <c r="B7" s="484" t="s">
        <v>39</v>
      </c>
      <c r="C7" s="485" t="s">
        <v>72</v>
      </c>
      <c r="D7" s="486" t="s">
        <v>193</v>
      </c>
      <c r="E7" s="487" t="s">
        <v>197</v>
      </c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8"/>
    </row>
    <row r="8" spans="1:19" s="133" customFormat="1" ht="42.75" customHeight="1" thickBot="1" x14ac:dyDescent="0.45">
      <c r="A8" s="489"/>
      <c r="B8" s="490"/>
      <c r="C8" s="491"/>
      <c r="D8" s="492"/>
      <c r="E8" s="493" t="s">
        <v>159</v>
      </c>
      <c r="F8" s="493"/>
      <c r="G8" s="494"/>
      <c r="H8" s="495" t="s">
        <v>62</v>
      </c>
      <c r="I8" s="493"/>
      <c r="J8" s="494"/>
      <c r="K8" s="496" t="s">
        <v>63</v>
      </c>
      <c r="L8" s="497"/>
      <c r="M8" s="498"/>
      <c r="N8" s="495" t="s">
        <v>73</v>
      </c>
      <c r="O8" s="493"/>
      <c r="P8" s="494"/>
      <c r="Q8" s="495" t="s">
        <v>205</v>
      </c>
      <c r="R8" s="493"/>
      <c r="S8" s="494"/>
    </row>
    <row r="9" spans="1:19" s="133" customFormat="1" ht="70.5" customHeight="1" thickBot="1" x14ac:dyDescent="0.45">
      <c r="A9" s="499"/>
      <c r="B9" s="500"/>
      <c r="C9" s="501"/>
      <c r="D9" s="502"/>
      <c r="E9" s="503" t="s">
        <v>158</v>
      </c>
      <c r="F9" s="504" t="s">
        <v>153</v>
      </c>
      <c r="G9" s="505" t="s">
        <v>163</v>
      </c>
      <c r="H9" s="506" t="s">
        <v>158</v>
      </c>
      <c r="I9" s="504" t="s">
        <v>153</v>
      </c>
      <c r="J9" s="507" t="s">
        <v>163</v>
      </c>
      <c r="K9" s="508" t="s">
        <v>158</v>
      </c>
      <c r="L9" s="509" t="s">
        <v>153</v>
      </c>
      <c r="M9" s="510" t="s">
        <v>163</v>
      </c>
      <c r="N9" s="503" t="s">
        <v>158</v>
      </c>
      <c r="O9" s="511" t="s">
        <v>153</v>
      </c>
      <c r="P9" s="505" t="s">
        <v>163</v>
      </c>
      <c r="Q9" s="506" t="s">
        <v>158</v>
      </c>
      <c r="R9" s="511" t="s">
        <v>153</v>
      </c>
      <c r="S9" s="505" t="s">
        <v>163</v>
      </c>
    </row>
    <row r="10" spans="1:19" s="133" customFormat="1" ht="42.75" customHeight="1" x14ac:dyDescent="0.4">
      <c r="A10" s="134" t="s">
        <v>1</v>
      </c>
      <c r="B10" s="135" t="s">
        <v>41</v>
      </c>
      <c r="C10" s="136" t="s">
        <v>64</v>
      </c>
      <c r="D10" s="219">
        <v>75373933</v>
      </c>
      <c r="E10" s="137">
        <f>E11+E12</f>
        <v>103072240</v>
      </c>
      <c r="F10" s="138">
        <f t="shared" ref="F10:G10" si="0">F11+F12</f>
        <v>103072240</v>
      </c>
      <c r="G10" s="139">
        <f t="shared" si="0"/>
        <v>0</v>
      </c>
      <c r="H10" s="204">
        <f t="shared" ref="H10:S10" si="1">H11+H12</f>
        <v>140609083</v>
      </c>
      <c r="I10" s="203">
        <f t="shared" si="1"/>
        <v>140609083</v>
      </c>
      <c r="J10" s="137">
        <f t="shared" si="1"/>
        <v>0</v>
      </c>
      <c r="K10" s="204">
        <f t="shared" si="1"/>
        <v>142782345</v>
      </c>
      <c r="L10" s="203">
        <f t="shared" si="1"/>
        <v>142782345</v>
      </c>
      <c r="M10" s="234"/>
      <c r="N10" s="204">
        <f t="shared" si="1"/>
        <v>130140308</v>
      </c>
      <c r="O10" s="250">
        <f t="shared" si="1"/>
        <v>130140308</v>
      </c>
      <c r="P10" s="137">
        <f t="shared" si="1"/>
        <v>0</v>
      </c>
      <c r="Q10" s="204">
        <f t="shared" si="1"/>
        <v>119481686</v>
      </c>
      <c r="R10" s="250">
        <f t="shared" si="1"/>
        <v>119481686</v>
      </c>
      <c r="S10" s="137">
        <f t="shared" si="1"/>
        <v>0</v>
      </c>
    </row>
    <row r="11" spans="1:19" s="133" customFormat="1" ht="42.75" customHeight="1" x14ac:dyDescent="0.4">
      <c r="A11" s="140" t="s">
        <v>2</v>
      </c>
      <c r="B11" s="141" t="s">
        <v>108</v>
      </c>
      <c r="C11" s="142"/>
      <c r="D11" s="220">
        <v>52972265</v>
      </c>
      <c r="E11" s="143">
        <v>47978800</v>
      </c>
      <c r="F11" s="143">
        <v>47978800</v>
      </c>
      <c r="G11" s="145"/>
      <c r="H11" s="146">
        <v>83688904</v>
      </c>
      <c r="I11" s="143">
        <v>83688904</v>
      </c>
      <c r="J11" s="145"/>
      <c r="K11" s="146">
        <v>83318907</v>
      </c>
      <c r="L11" s="143">
        <v>83318907</v>
      </c>
      <c r="M11" s="235"/>
      <c r="N11" s="146">
        <v>70676870</v>
      </c>
      <c r="O11" s="144">
        <v>70676870</v>
      </c>
      <c r="P11" s="235"/>
      <c r="Q11" s="146">
        <v>61738547</v>
      </c>
      <c r="R11" s="144">
        <v>61738547</v>
      </c>
      <c r="S11" s="145"/>
    </row>
    <row r="12" spans="1:19" s="133" customFormat="1" ht="42.75" customHeight="1" x14ac:dyDescent="0.4">
      <c r="A12" s="140" t="s">
        <v>3</v>
      </c>
      <c r="B12" s="141" t="s">
        <v>109</v>
      </c>
      <c r="C12" s="142"/>
      <c r="D12" s="220">
        <v>22401668</v>
      </c>
      <c r="E12" s="143">
        <v>55093440</v>
      </c>
      <c r="F12" s="143">
        <v>55093440</v>
      </c>
      <c r="G12" s="145"/>
      <c r="H12" s="146">
        <v>56920179</v>
      </c>
      <c r="I12" s="143">
        <v>56920179</v>
      </c>
      <c r="J12" s="145"/>
      <c r="K12" s="146">
        <v>59463438</v>
      </c>
      <c r="L12" s="143">
        <v>59463438</v>
      </c>
      <c r="M12" s="235"/>
      <c r="N12" s="146">
        <v>59463438</v>
      </c>
      <c r="O12" s="144">
        <v>59463438</v>
      </c>
      <c r="P12" s="235"/>
      <c r="Q12" s="146">
        <v>57743139</v>
      </c>
      <c r="R12" s="144">
        <v>57743139</v>
      </c>
      <c r="S12" s="145"/>
    </row>
    <row r="13" spans="1:19" s="133" customFormat="1" ht="42.75" customHeight="1" x14ac:dyDescent="0.4">
      <c r="A13" s="147" t="s">
        <v>4</v>
      </c>
      <c r="B13" s="148" t="s">
        <v>42</v>
      </c>
      <c r="C13" s="149" t="s">
        <v>65</v>
      </c>
      <c r="D13" s="221">
        <v>8124638</v>
      </c>
      <c r="E13" s="150">
        <v>14491199</v>
      </c>
      <c r="F13" s="151">
        <v>14491199</v>
      </c>
      <c r="G13" s="152"/>
      <c r="H13" s="153">
        <v>19346698</v>
      </c>
      <c r="I13" s="150">
        <v>19346698</v>
      </c>
      <c r="J13" s="152"/>
      <c r="K13" s="153">
        <v>19248174</v>
      </c>
      <c r="L13" s="150">
        <v>19248174</v>
      </c>
      <c r="M13" s="236"/>
      <c r="N13" s="153">
        <v>18416534</v>
      </c>
      <c r="O13" s="151">
        <v>18416534</v>
      </c>
      <c r="P13" s="236"/>
      <c r="Q13" s="153">
        <v>13831379</v>
      </c>
      <c r="R13" s="151">
        <v>13831379</v>
      </c>
      <c r="S13" s="152"/>
    </row>
    <row r="14" spans="1:19" s="133" customFormat="1" ht="42.75" customHeight="1" x14ac:dyDescent="0.4">
      <c r="A14" s="147" t="s">
        <v>5</v>
      </c>
      <c r="B14" s="148" t="s">
        <v>43</v>
      </c>
      <c r="C14" s="149" t="s">
        <v>66</v>
      </c>
      <c r="D14" s="221">
        <v>159513673</v>
      </c>
      <c r="E14" s="150">
        <f>E15+E16+E17+E18+E19</f>
        <v>135876550</v>
      </c>
      <c r="F14" s="151">
        <f t="shared" ref="F14:G14" si="2">F15+F16+F17+F18+F19</f>
        <v>123266550</v>
      </c>
      <c r="G14" s="152">
        <f t="shared" si="2"/>
        <v>12610000</v>
      </c>
      <c r="H14" s="153">
        <f t="shared" ref="H14:S14" si="3">H15+H16+H17+H18+H19</f>
        <v>150919410</v>
      </c>
      <c r="I14" s="150">
        <f t="shared" si="3"/>
        <v>138309410</v>
      </c>
      <c r="J14" s="150">
        <f t="shared" si="3"/>
        <v>12610000</v>
      </c>
      <c r="K14" s="153">
        <f t="shared" si="3"/>
        <v>165060548</v>
      </c>
      <c r="L14" s="150">
        <f t="shared" si="3"/>
        <v>152450548</v>
      </c>
      <c r="M14" s="150">
        <f t="shared" si="3"/>
        <v>12610000</v>
      </c>
      <c r="N14" s="153">
        <f t="shared" si="3"/>
        <v>207649146</v>
      </c>
      <c r="O14" s="151">
        <f t="shared" si="3"/>
        <v>195039146</v>
      </c>
      <c r="P14" s="150">
        <f t="shared" si="3"/>
        <v>12610000</v>
      </c>
      <c r="Q14" s="153">
        <f t="shared" si="3"/>
        <v>193954105</v>
      </c>
      <c r="R14" s="151">
        <f t="shared" si="3"/>
        <v>181756920</v>
      </c>
      <c r="S14" s="150">
        <f t="shared" si="3"/>
        <v>12197185</v>
      </c>
    </row>
    <row r="15" spans="1:19" s="133" customFormat="1" ht="42.75" customHeight="1" x14ac:dyDescent="0.4">
      <c r="A15" s="140" t="s">
        <v>6</v>
      </c>
      <c r="B15" s="141" t="s">
        <v>110</v>
      </c>
      <c r="C15" s="142"/>
      <c r="D15" s="220">
        <v>15534526</v>
      </c>
      <c r="E15" s="143">
        <v>10830000</v>
      </c>
      <c r="F15" s="143">
        <f>E15-G15</f>
        <v>10830000</v>
      </c>
      <c r="G15" s="145"/>
      <c r="H15" s="146">
        <v>10647283</v>
      </c>
      <c r="I15" s="143">
        <v>10647283</v>
      </c>
      <c r="J15" s="145"/>
      <c r="K15" s="146">
        <v>10816127</v>
      </c>
      <c r="L15" s="143">
        <v>10816127</v>
      </c>
      <c r="M15" s="235"/>
      <c r="N15" s="146">
        <v>16355512</v>
      </c>
      <c r="O15" s="144">
        <v>16355512</v>
      </c>
      <c r="P15" s="235"/>
      <c r="Q15" s="146">
        <v>16305205</v>
      </c>
      <c r="R15" s="144">
        <v>16305205</v>
      </c>
      <c r="S15" s="145"/>
    </row>
    <row r="16" spans="1:19" s="133" customFormat="1" ht="42.75" customHeight="1" x14ac:dyDescent="0.4">
      <c r="A16" s="140" t="s">
        <v>7</v>
      </c>
      <c r="B16" s="141" t="s">
        <v>111</v>
      </c>
      <c r="C16" s="142"/>
      <c r="D16" s="220">
        <v>5828368</v>
      </c>
      <c r="E16" s="143">
        <v>6640000</v>
      </c>
      <c r="F16" s="143">
        <f t="shared" ref="F16:F39" si="4">E16-G16</f>
        <v>6640000</v>
      </c>
      <c r="G16" s="145"/>
      <c r="H16" s="146">
        <v>6640000</v>
      </c>
      <c r="I16" s="143">
        <v>6640000</v>
      </c>
      <c r="J16" s="145"/>
      <c r="K16" s="146">
        <v>6640000</v>
      </c>
      <c r="L16" s="143">
        <v>6640000</v>
      </c>
      <c r="M16" s="235"/>
      <c r="N16" s="146">
        <v>6640000</v>
      </c>
      <c r="O16" s="144">
        <v>6640000</v>
      </c>
      <c r="P16" s="235"/>
      <c r="Q16" s="146">
        <v>5875317</v>
      </c>
      <c r="R16" s="144">
        <v>5875317</v>
      </c>
      <c r="S16" s="145"/>
    </row>
    <row r="17" spans="1:19" s="133" customFormat="1" ht="42.75" customHeight="1" x14ac:dyDescent="0.4">
      <c r="A17" s="140" t="s">
        <v>8</v>
      </c>
      <c r="B17" s="141" t="s">
        <v>112</v>
      </c>
      <c r="C17" s="142"/>
      <c r="D17" s="220">
        <v>88061855</v>
      </c>
      <c r="E17" s="143">
        <v>68084000</v>
      </c>
      <c r="F17" s="143">
        <f t="shared" si="4"/>
        <v>63104000</v>
      </c>
      <c r="G17" s="145">
        <v>4980000</v>
      </c>
      <c r="H17" s="146">
        <v>63742893</v>
      </c>
      <c r="I17" s="143">
        <f t="shared" ref="I17:I19" si="5">H17-J17</f>
        <v>58762893</v>
      </c>
      <c r="J17" s="145">
        <v>4980000</v>
      </c>
      <c r="K17" s="146">
        <v>89179738</v>
      </c>
      <c r="L17" s="143">
        <f>K17-M17</f>
        <v>84199738</v>
      </c>
      <c r="M17" s="235">
        <v>4980000</v>
      </c>
      <c r="N17" s="146">
        <v>117013513</v>
      </c>
      <c r="O17" s="144">
        <f>N17-P17</f>
        <v>112033513</v>
      </c>
      <c r="P17" s="235">
        <v>4980000</v>
      </c>
      <c r="Q17" s="146">
        <v>116938447</v>
      </c>
      <c r="R17" s="144">
        <f>Q17-S17</f>
        <v>111930673</v>
      </c>
      <c r="S17" s="145">
        <v>5007774</v>
      </c>
    </row>
    <row r="18" spans="1:19" s="133" customFormat="1" ht="42.75" customHeight="1" x14ac:dyDescent="0.4">
      <c r="A18" s="140" t="s">
        <v>9</v>
      </c>
      <c r="B18" s="141" t="s">
        <v>113</v>
      </c>
      <c r="C18" s="142"/>
      <c r="D18" s="220">
        <v>82752</v>
      </c>
      <c r="E18" s="143"/>
      <c r="F18" s="143">
        <f t="shared" si="4"/>
        <v>0</v>
      </c>
      <c r="G18" s="145"/>
      <c r="H18" s="146">
        <v>15746</v>
      </c>
      <c r="I18" s="143">
        <f t="shared" si="5"/>
        <v>15746</v>
      </c>
      <c r="J18" s="145"/>
      <c r="K18" s="146">
        <v>15746</v>
      </c>
      <c r="L18" s="143">
        <v>15746</v>
      </c>
      <c r="M18" s="235"/>
      <c r="N18" s="146">
        <v>15746</v>
      </c>
      <c r="O18" s="144">
        <v>15746</v>
      </c>
      <c r="P18" s="235"/>
      <c r="Q18" s="146">
        <v>15746</v>
      </c>
      <c r="R18" s="144">
        <v>15746</v>
      </c>
      <c r="S18" s="145"/>
    </row>
    <row r="19" spans="1:19" s="133" customFormat="1" ht="42.75" customHeight="1" x14ac:dyDescent="0.4">
      <c r="A19" s="140" t="s">
        <v>10</v>
      </c>
      <c r="B19" s="141" t="s">
        <v>114</v>
      </c>
      <c r="C19" s="142"/>
      <c r="D19" s="220">
        <v>50006172</v>
      </c>
      <c r="E19" s="143">
        <v>50322550</v>
      </c>
      <c r="F19" s="143">
        <f t="shared" si="4"/>
        <v>42692550</v>
      </c>
      <c r="G19" s="145">
        <v>7630000</v>
      </c>
      <c r="H19" s="146">
        <v>69873488</v>
      </c>
      <c r="I19" s="143">
        <f t="shared" si="5"/>
        <v>62243488</v>
      </c>
      <c r="J19" s="145">
        <v>7630000</v>
      </c>
      <c r="K19" s="146">
        <v>58408937</v>
      </c>
      <c r="L19" s="143">
        <f>K19-M19</f>
        <v>50778937</v>
      </c>
      <c r="M19" s="235">
        <v>7630000</v>
      </c>
      <c r="N19" s="146">
        <v>67624375</v>
      </c>
      <c r="O19" s="144">
        <f>N19-P19</f>
        <v>59994375</v>
      </c>
      <c r="P19" s="235">
        <v>7630000</v>
      </c>
      <c r="Q19" s="146">
        <v>54819390</v>
      </c>
      <c r="R19" s="144">
        <f>Q19-S19</f>
        <v>47629979</v>
      </c>
      <c r="S19" s="145">
        <v>7189411</v>
      </c>
    </row>
    <row r="20" spans="1:19" s="133" customFormat="1" ht="42.75" customHeight="1" x14ac:dyDescent="0.4">
      <c r="A20" s="147" t="s">
        <v>11</v>
      </c>
      <c r="B20" s="148" t="s">
        <v>44</v>
      </c>
      <c r="C20" s="149" t="s">
        <v>67</v>
      </c>
      <c r="D20" s="221">
        <v>5771589</v>
      </c>
      <c r="E20" s="150">
        <f>E21+E22</f>
        <v>5070000</v>
      </c>
      <c r="F20" s="191">
        <f t="shared" si="4"/>
        <v>5070000</v>
      </c>
      <c r="G20" s="152">
        <f t="shared" ref="G20" si="6">G21+G22</f>
        <v>0</v>
      </c>
      <c r="H20" s="153">
        <f t="shared" ref="H20:Q20" si="7">H21+H22</f>
        <v>5070000</v>
      </c>
      <c r="I20" s="150">
        <f t="shared" si="7"/>
        <v>5070000</v>
      </c>
      <c r="J20" s="150">
        <f t="shared" si="7"/>
        <v>0</v>
      </c>
      <c r="K20" s="153">
        <f t="shared" si="7"/>
        <v>5183818</v>
      </c>
      <c r="L20" s="150">
        <f t="shared" si="7"/>
        <v>5183818</v>
      </c>
      <c r="M20" s="236"/>
      <c r="N20" s="153">
        <f t="shared" si="7"/>
        <v>6189438</v>
      </c>
      <c r="O20" s="151">
        <f t="shared" si="7"/>
        <v>6189438</v>
      </c>
      <c r="P20" s="236"/>
      <c r="Q20" s="153">
        <f t="shared" si="7"/>
        <v>5568303</v>
      </c>
      <c r="R20" s="151">
        <v>5568303</v>
      </c>
      <c r="S20" s="236"/>
    </row>
    <row r="21" spans="1:19" s="133" customFormat="1" ht="42.75" customHeight="1" x14ac:dyDescent="0.4">
      <c r="A21" s="140" t="s">
        <v>12</v>
      </c>
      <c r="B21" s="141" t="s">
        <v>115</v>
      </c>
      <c r="C21" s="142"/>
      <c r="D21" s="220">
        <v>5587929</v>
      </c>
      <c r="E21" s="143">
        <v>4870000</v>
      </c>
      <c r="F21" s="143">
        <f t="shared" si="4"/>
        <v>4870000</v>
      </c>
      <c r="G21" s="145"/>
      <c r="H21" s="146">
        <v>4870000</v>
      </c>
      <c r="I21" s="143">
        <v>4870000</v>
      </c>
      <c r="J21" s="145"/>
      <c r="K21" s="146">
        <v>4870000</v>
      </c>
      <c r="L21" s="143">
        <v>4870000</v>
      </c>
      <c r="M21" s="235"/>
      <c r="N21" s="146">
        <v>5533573</v>
      </c>
      <c r="O21" s="144">
        <v>5533573</v>
      </c>
      <c r="P21" s="235"/>
      <c r="Q21" s="146">
        <v>4912438</v>
      </c>
      <c r="R21" s="144">
        <v>4191438</v>
      </c>
      <c r="S21" s="145"/>
    </row>
    <row r="22" spans="1:19" s="133" customFormat="1" ht="42.75" customHeight="1" x14ac:dyDescent="0.4">
      <c r="A22" s="140" t="s">
        <v>13</v>
      </c>
      <c r="B22" s="141" t="s">
        <v>116</v>
      </c>
      <c r="C22" s="142"/>
      <c r="D22" s="220">
        <v>183660</v>
      </c>
      <c r="E22" s="143">
        <v>200000</v>
      </c>
      <c r="F22" s="143">
        <f t="shared" si="4"/>
        <v>200000</v>
      </c>
      <c r="G22" s="145"/>
      <c r="H22" s="146">
        <v>200000</v>
      </c>
      <c r="I22" s="143">
        <v>200000</v>
      </c>
      <c r="J22" s="145"/>
      <c r="K22" s="146">
        <v>313818</v>
      </c>
      <c r="L22" s="143">
        <v>313818</v>
      </c>
      <c r="M22" s="235"/>
      <c r="N22" s="146">
        <v>655865</v>
      </c>
      <c r="O22" s="144">
        <v>655865</v>
      </c>
      <c r="P22" s="235"/>
      <c r="Q22" s="146">
        <v>655865</v>
      </c>
      <c r="R22" s="144">
        <v>655865</v>
      </c>
      <c r="S22" s="145"/>
    </row>
    <row r="23" spans="1:19" s="133" customFormat="1" ht="42.75" customHeight="1" x14ac:dyDescent="0.4">
      <c r="A23" s="147" t="s">
        <v>14</v>
      </c>
      <c r="B23" s="148" t="s">
        <v>45</v>
      </c>
      <c r="C23" s="149" t="s">
        <v>68</v>
      </c>
      <c r="D23" s="221">
        <v>353727444</v>
      </c>
      <c r="E23" s="150">
        <f>E27+E24+E25</f>
        <v>11720966</v>
      </c>
      <c r="F23" s="191">
        <f t="shared" si="4"/>
        <v>6440966</v>
      </c>
      <c r="G23" s="152">
        <f t="shared" ref="G23" si="8">G27+G24+G25</f>
        <v>5280000</v>
      </c>
      <c r="H23" s="153">
        <f>H27+H25+H24+H26</f>
        <v>19513804</v>
      </c>
      <c r="I23" s="150">
        <f>I24+I25+I27</f>
        <v>9449754</v>
      </c>
      <c r="J23" s="152">
        <f>J24+J25+J27</f>
        <v>5860566</v>
      </c>
      <c r="K23" s="153">
        <f>K27+K26+K25+K24</f>
        <v>50381462</v>
      </c>
      <c r="L23" s="150">
        <f>L27+L26+L25+L24</f>
        <v>44350496</v>
      </c>
      <c r="M23" s="150">
        <f>M27+M26+M25+M24</f>
        <v>6030966</v>
      </c>
      <c r="N23" s="153">
        <f>N24+N25+N26+N27</f>
        <v>68670127</v>
      </c>
      <c r="O23" s="151">
        <f t="shared" ref="O23:S23" si="9">O24+O25+O26+O27</f>
        <v>62640127</v>
      </c>
      <c r="P23" s="150">
        <f t="shared" si="9"/>
        <v>6030000</v>
      </c>
      <c r="Q23" s="153">
        <f>Q24+Q25+Q26+Q27</f>
        <v>17238300</v>
      </c>
      <c r="R23" s="151">
        <f t="shared" si="9"/>
        <v>11303484</v>
      </c>
      <c r="S23" s="150">
        <f t="shared" si="9"/>
        <v>5934816</v>
      </c>
    </row>
    <row r="24" spans="1:19" s="133" customFormat="1" ht="42.75" customHeight="1" x14ac:dyDescent="0.4">
      <c r="A24" s="140" t="s">
        <v>15</v>
      </c>
      <c r="B24" s="154" t="s">
        <v>144</v>
      </c>
      <c r="C24" s="142"/>
      <c r="D24" s="220">
        <v>326421526</v>
      </c>
      <c r="E24" s="143">
        <v>159600</v>
      </c>
      <c r="F24" s="143">
        <f t="shared" si="4"/>
        <v>159600</v>
      </c>
      <c r="G24" s="145"/>
      <c r="H24" s="146">
        <v>680566</v>
      </c>
      <c r="I24" s="143"/>
      <c r="J24" s="145">
        <v>680566</v>
      </c>
      <c r="K24" s="146">
        <v>850966</v>
      </c>
      <c r="L24" s="143"/>
      <c r="M24" s="235">
        <v>850966</v>
      </c>
      <c r="N24" s="146">
        <v>850000</v>
      </c>
      <c r="O24" s="144"/>
      <c r="P24" s="235">
        <v>850000</v>
      </c>
      <c r="Q24" s="146">
        <v>850000</v>
      </c>
      <c r="R24" s="144"/>
      <c r="S24" s="145">
        <v>850000</v>
      </c>
    </row>
    <row r="25" spans="1:19" s="133" customFormat="1" ht="42.75" customHeight="1" x14ac:dyDescent="0.4">
      <c r="A25" s="140" t="s">
        <v>16</v>
      </c>
      <c r="B25" s="154" t="s">
        <v>145</v>
      </c>
      <c r="C25" s="142"/>
      <c r="D25" s="220">
        <v>2609709</v>
      </c>
      <c r="E25" s="143">
        <v>9280000</v>
      </c>
      <c r="F25" s="143">
        <f t="shared" si="4"/>
        <v>4000000</v>
      </c>
      <c r="G25" s="145">
        <v>5280000</v>
      </c>
      <c r="H25" s="146">
        <v>9180000</v>
      </c>
      <c r="I25" s="143">
        <v>4000000</v>
      </c>
      <c r="J25" s="145">
        <v>5180000</v>
      </c>
      <c r="K25" s="146">
        <v>9834784</v>
      </c>
      <c r="L25" s="143">
        <f>K25-M25</f>
        <v>4654784</v>
      </c>
      <c r="M25" s="235">
        <v>5180000</v>
      </c>
      <c r="N25" s="146">
        <v>12835750</v>
      </c>
      <c r="O25" s="144">
        <f>N25-P25</f>
        <v>7655750</v>
      </c>
      <c r="P25" s="235">
        <v>5180000</v>
      </c>
      <c r="Q25" s="146">
        <v>12184816</v>
      </c>
      <c r="R25" s="144">
        <f>Q25-S25</f>
        <v>7100000</v>
      </c>
      <c r="S25" s="145">
        <v>5084816</v>
      </c>
    </row>
    <row r="26" spans="1:19" s="133" customFormat="1" ht="42.75" customHeight="1" x14ac:dyDescent="0.4">
      <c r="A26" s="140"/>
      <c r="B26" s="193" t="s">
        <v>195</v>
      </c>
      <c r="C26" s="142"/>
      <c r="D26" s="220">
        <v>24696209</v>
      </c>
      <c r="E26" s="143"/>
      <c r="F26" s="143"/>
      <c r="G26" s="145"/>
      <c r="H26" s="146">
        <v>4203484</v>
      </c>
      <c r="I26" s="143">
        <v>4203484</v>
      </c>
      <c r="J26" s="145"/>
      <c r="K26" s="146">
        <v>4203484</v>
      </c>
      <c r="L26" s="143">
        <v>4203484</v>
      </c>
      <c r="M26" s="235"/>
      <c r="N26" s="146">
        <v>4203484</v>
      </c>
      <c r="O26" s="144">
        <v>4203484</v>
      </c>
      <c r="P26" s="235"/>
      <c r="Q26" s="146">
        <v>4203484</v>
      </c>
      <c r="R26" s="144">
        <v>4203484</v>
      </c>
      <c r="S26" s="145"/>
    </row>
    <row r="27" spans="1:19" s="133" customFormat="1" ht="42.75" customHeight="1" x14ac:dyDescent="0.4">
      <c r="A27" s="140" t="s">
        <v>17</v>
      </c>
      <c r="B27" s="141" t="s">
        <v>194</v>
      </c>
      <c r="C27" s="142"/>
      <c r="D27" s="220"/>
      <c r="E27" s="143">
        <v>2281366</v>
      </c>
      <c r="F27" s="143">
        <f t="shared" si="4"/>
        <v>2281366</v>
      </c>
      <c r="G27" s="145"/>
      <c r="H27" s="146">
        <v>5449754</v>
      </c>
      <c r="I27" s="143">
        <v>5449754</v>
      </c>
      <c r="J27" s="145"/>
      <c r="K27" s="146">
        <v>35492228</v>
      </c>
      <c r="L27" s="143">
        <v>35492228</v>
      </c>
      <c r="M27" s="235"/>
      <c r="N27" s="146">
        <v>50780893</v>
      </c>
      <c r="O27" s="144">
        <v>50780893</v>
      </c>
      <c r="P27" s="235"/>
      <c r="Q27" s="146"/>
      <c r="R27" s="144"/>
      <c r="S27" s="145"/>
    </row>
    <row r="28" spans="1:19" s="133" customFormat="1" ht="42.75" customHeight="1" x14ac:dyDescent="0.4">
      <c r="A28" s="147" t="s">
        <v>18</v>
      </c>
      <c r="B28" s="148" t="s">
        <v>160</v>
      </c>
      <c r="C28" s="149" t="s">
        <v>69</v>
      </c>
      <c r="D28" s="221">
        <v>14746024</v>
      </c>
      <c r="E28" s="150">
        <f>E29+E30+E31+E32+E33</f>
        <v>5646552</v>
      </c>
      <c r="F28" s="191">
        <f t="shared" si="4"/>
        <v>5646552</v>
      </c>
      <c r="G28" s="152">
        <f t="shared" ref="G28" si="10">G29+G30+G31+G32+G33</f>
        <v>0</v>
      </c>
      <c r="H28" s="153">
        <f>H29+H30+H31+H32+H33</f>
        <v>26871478</v>
      </c>
      <c r="I28" s="150">
        <f t="shared" ref="I28:R28" si="11">I29+I30+I31+I32+I33</f>
        <v>26871478</v>
      </c>
      <c r="J28" s="150">
        <f t="shared" si="11"/>
        <v>0</v>
      </c>
      <c r="K28" s="153">
        <f>K29+K30+K31+K32+K33</f>
        <v>52707801</v>
      </c>
      <c r="L28" s="150">
        <f>L29+L30+L31+L32+L33</f>
        <v>52707801</v>
      </c>
      <c r="M28" s="236"/>
      <c r="N28" s="153">
        <f t="shared" si="11"/>
        <v>61432757</v>
      </c>
      <c r="O28" s="151">
        <f t="shared" si="11"/>
        <v>61432757</v>
      </c>
      <c r="P28" s="236"/>
      <c r="Q28" s="153">
        <f t="shared" si="11"/>
        <v>49931783</v>
      </c>
      <c r="R28" s="151">
        <f t="shared" si="11"/>
        <v>49931783</v>
      </c>
      <c r="S28" s="236"/>
    </row>
    <row r="29" spans="1:19" s="133" customFormat="1" ht="42.75" customHeight="1" x14ac:dyDescent="0.4">
      <c r="A29" s="140" t="s">
        <v>19</v>
      </c>
      <c r="B29" s="155" t="s">
        <v>165</v>
      </c>
      <c r="C29" s="142"/>
      <c r="D29" s="220">
        <v>750000</v>
      </c>
      <c r="E29" s="143">
        <v>0</v>
      </c>
      <c r="F29" s="143">
        <f t="shared" si="4"/>
        <v>0</v>
      </c>
      <c r="G29" s="145"/>
      <c r="H29" s="146"/>
      <c r="I29" s="143"/>
      <c r="J29" s="145"/>
      <c r="K29" s="146"/>
      <c r="L29" s="143"/>
      <c r="M29" s="235"/>
      <c r="N29" s="146"/>
      <c r="O29" s="144"/>
      <c r="P29" s="235"/>
      <c r="Q29" s="146"/>
      <c r="R29" s="144"/>
      <c r="S29" s="145"/>
    </row>
    <row r="30" spans="1:19" s="133" customFormat="1" ht="42.75" customHeight="1" x14ac:dyDescent="0.4">
      <c r="A30" s="140" t="s">
        <v>20</v>
      </c>
      <c r="B30" s="155" t="s">
        <v>166</v>
      </c>
      <c r="C30" s="142"/>
      <c r="D30" s="220">
        <v>6826380</v>
      </c>
      <c r="E30" s="143">
        <v>0</v>
      </c>
      <c r="F30" s="143">
        <f t="shared" si="4"/>
        <v>0</v>
      </c>
      <c r="G30" s="145"/>
      <c r="H30" s="146">
        <v>16037008</v>
      </c>
      <c r="I30" s="143">
        <v>16037008</v>
      </c>
      <c r="J30" s="145"/>
      <c r="K30" s="146">
        <v>30862008</v>
      </c>
      <c r="L30" s="143">
        <v>30862008</v>
      </c>
      <c r="M30" s="235"/>
      <c r="N30" s="146">
        <v>32975905</v>
      </c>
      <c r="O30" s="144">
        <v>32975905</v>
      </c>
      <c r="P30" s="235"/>
      <c r="Q30" s="146">
        <v>25012008</v>
      </c>
      <c r="R30" s="144">
        <v>25012008</v>
      </c>
      <c r="S30" s="145"/>
    </row>
    <row r="31" spans="1:19" s="133" customFormat="1" ht="42.75" customHeight="1" x14ac:dyDescent="0.4">
      <c r="A31" s="140" t="s">
        <v>21</v>
      </c>
      <c r="B31" s="155" t="s">
        <v>167</v>
      </c>
      <c r="C31" s="142"/>
      <c r="D31" s="220">
        <v>343704</v>
      </c>
      <c r="E31" s="143">
        <v>3446104</v>
      </c>
      <c r="F31" s="143">
        <f t="shared" si="4"/>
        <v>3446104</v>
      </c>
      <c r="G31" s="145"/>
      <c r="H31" s="146">
        <v>3446104</v>
      </c>
      <c r="I31" s="143">
        <v>3446104</v>
      </c>
      <c r="J31" s="145"/>
      <c r="K31" s="146">
        <v>3446104</v>
      </c>
      <c r="L31" s="143">
        <v>3446104</v>
      </c>
      <c r="M31" s="235"/>
      <c r="N31" s="146">
        <v>3337019</v>
      </c>
      <c r="O31" s="144">
        <v>3337019</v>
      </c>
      <c r="P31" s="235"/>
      <c r="Q31" s="146">
        <v>215632</v>
      </c>
      <c r="R31" s="144">
        <v>215632</v>
      </c>
      <c r="S31" s="145"/>
    </row>
    <row r="32" spans="1:19" s="133" customFormat="1" ht="42.75" customHeight="1" x14ac:dyDescent="0.4">
      <c r="A32" s="140" t="s">
        <v>24</v>
      </c>
      <c r="B32" s="155" t="s">
        <v>168</v>
      </c>
      <c r="C32" s="142"/>
      <c r="D32" s="220">
        <v>3916656</v>
      </c>
      <c r="E32" s="143">
        <v>1000000</v>
      </c>
      <c r="F32" s="143">
        <f t="shared" si="4"/>
        <v>1000000</v>
      </c>
      <c r="G32" s="145"/>
      <c r="H32" s="146">
        <v>1675132</v>
      </c>
      <c r="I32" s="143">
        <v>1675132</v>
      </c>
      <c r="J32" s="145"/>
      <c r="K32" s="146">
        <v>8258258</v>
      </c>
      <c r="L32" s="143">
        <v>8258258</v>
      </c>
      <c r="M32" s="235"/>
      <c r="N32" s="146">
        <v>14134872</v>
      </c>
      <c r="O32" s="144">
        <v>14134872</v>
      </c>
      <c r="P32" s="235"/>
      <c r="Q32" s="146">
        <v>14089872</v>
      </c>
      <c r="R32" s="144">
        <v>14089872</v>
      </c>
      <c r="S32" s="145"/>
    </row>
    <row r="33" spans="1:19" s="133" customFormat="1" ht="42.75" customHeight="1" x14ac:dyDescent="0.4">
      <c r="A33" s="140" t="s">
        <v>25</v>
      </c>
      <c r="B33" s="155" t="s">
        <v>171</v>
      </c>
      <c r="C33" s="142"/>
      <c r="D33" s="220">
        <v>2912284</v>
      </c>
      <c r="E33" s="143">
        <v>1200448</v>
      </c>
      <c r="F33" s="143">
        <f t="shared" si="4"/>
        <v>1200448</v>
      </c>
      <c r="G33" s="145"/>
      <c r="H33" s="146">
        <v>5713234</v>
      </c>
      <c r="I33" s="143">
        <v>5713234</v>
      </c>
      <c r="J33" s="145"/>
      <c r="K33" s="146">
        <v>10141431</v>
      </c>
      <c r="L33" s="143">
        <v>10141431</v>
      </c>
      <c r="M33" s="235"/>
      <c r="N33" s="146">
        <v>10984961</v>
      </c>
      <c r="O33" s="144">
        <v>10984961</v>
      </c>
      <c r="P33" s="235"/>
      <c r="Q33" s="146">
        <v>10614271</v>
      </c>
      <c r="R33" s="144">
        <v>10614271</v>
      </c>
      <c r="S33" s="145"/>
    </row>
    <row r="34" spans="1:19" s="133" customFormat="1" ht="42.75" customHeight="1" x14ac:dyDescent="0.4">
      <c r="A34" s="147" t="s">
        <v>26</v>
      </c>
      <c r="B34" s="148" t="s">
        <v>161</v>
      </c>
      <c r="C34" s="149" t="s">
        <v>70</v>
      </c>
      <c r="D34" s="221">
        <v>33691606</v>
      </c>
      <c r="E34" s="150">
        <f>E35+E36+E37</f>
        <v>728909082</v>
      </c>
      <c r="F34" s="191">
        <f t="shared" si="4"/>
        <v>728909082</v>
      </c>
      <c r="G34" s="152">
        <f t="shared" ref="G34" si="12">G35+G36+G37</f>
        <v>0</v>
      </c>
      <c r="H34" s="153">
        <f>H35+H37+H36</f>
        <v>713542082</v>
      </c>
      <c r="I34" s="150">
        <f>I35+I36+I37</f>
        <v>713542082</v>
      </c>
      <c r="J34" s="152"/>
      <c r="K34" s="153">
        <f t="shared" ref="K34:L34" si="13">K35+K37</f>
        <v>711754880</v>
      </c>
      <c r="L34" s="150">
        <f t="shared" si="13"/>
        <v>711754880</v>
      </c>
      <c r="M34" s="236"/>
      <c r="N34" s="153">
        <f>N35+N37+N36</f>
        <v>713336372</v>
      </c>
      <c r="O34" s="151">
        <f>O35+O37+O36</f>
        <v>713336372</v>
      </c>
      <c r="P34" s="236"/>
      <c r="Q34" s="153">
        <f>Q35+Q37+Q36</f>
        <v>331295538</v>
      </c>
      <c r="R34" s="151">
        <f>R35+R37+R36</f>
        <v>331295538</v>
      </c>
      <c r="S34" s="236"/>
    </row>
    <row r="35" spans="1:19" s="133" customFormat="1" ht="42.75" customHeight="1" x14ac:dyDescent="0.4">
      <c r="A35" s="140" t="s">
        <v>27</v>
      </c>
      <c r="B35" s="155" t="s">
        <v>169</v>
      </c>
      <c r="C35" s="142"/>
      <c r="D35" s="220">
        <v>26757012</v>
      </c>
      <c r="E35" s="143">
        <v>573944000</v>
      </c>
      <c r="F35" s="143">
        <f t="shared" si="4"/>
        <v>573944000</v>
      </c>
      <c r="G35" s="145"/>
      <c r="H35" s="146">
        <v>561844000</v>
      </c>
      <c r="I35" s="143">
        <v>561844000</v>
      </c>
      <c r="J35" s="145"/>
      <c r="K35" s="146">
        <v>560056798</v>
      </c>
      <c r="L35" s="143">
        <v>560056798</v>
      </c>
      <c r="M35" s="235"/>
      <c r="N35" s="146">
        <v>557942901</v>
      </c>
      <c r="O35" s="144">
        <v>557942901</v>
      </c>
      <c r="P35" s="235"/>
      <c r="Q35" s="146">
        <v>257949568</v>
      </c>
      <c r="R35" s="144">
        <v>257949568</v>
      </c>
      <c r="S35" s="145"/>
    </row>
    <row r="36" spans="1:19" s="133" customFormat="1" ht="42.75" customHeight="1" x14ac:dyDescent="0.4">
      <c r="A36" s="140" t="s">
        <v>28</v>
      </c>
      <c r="B36" s="155" t="s">
        <v>170</v>
      </c>
      <c r="C36" s="142"/>
      <c r="D36" s="220">
        <v>268583</v>
      </c>
      <c r="E36" s="143">
        <v>0</v>
      </c>
      <c r="F36" s="143">
        <f t="shared" si="4"/>
        <v>0</v>
      </c>
      <c r="G36" s="145"/>
      <c r="H36" s="146"/>
      <c r="I36" s="143"/>
      <c r="J36" s="145"/>
      <c r="K36" s="146"/>
      <c r="L36" s="143"/>
      <c r="M36" s="235"/>
      <c r="N36" s="146">
        <v>4266142</v>
      </c>
      <c r="O36" s="144">
        <v>4266142</v>
      </c>
      <c r="P36" s="235"/>
      <c r="Q36" s="146">
        <v>4266142</v>
      </c>
      <c r="R36" s="144">
        <v>4266142</v>
      </c>
      <c r="S36" s="145"/>
    </row>
    <row r="37" spans="1:19" s="133" customFormat="1" ht="42.75" customHeight="1" x14ac:dyDescent="0.4">
      <c r="A37" s="140" t="s">
        <v>29</v>
      </c>
      <c r="B37" s="156" t="s">
        <v>172</v>
      </c>
      <c r="C37" s="142"/>
      <c r="D37" s="220">
        <v>6666011</v>
      </c>
      <c r="E37" s="143">
        <v>154965082</v>
      </c>
      <c r="F37" s="143">
        <f t="shared" si="4"/>
        <v>154965082</v>
      </c>
      <c r="G37" s="145"/>
      <c r="H37" s="146">
        <v>151698082</v>
      </c>
      <c r="I37" s="143">
        <v>151698082</v>
      </c>
      <c r="J37" s="145"/>
      <c r="K37" s="146">
        <v>151698082</v>
      </c>
      <c r="L37" s="143">
        <v>151698082</v>
      </c>
      <c r="M37" s="235"/>
      <c r="N37" s="146">
        <v>151127329</v>
      </c>
      <c r="O37" s="144">
        <v>151127329</v>
      </c>
      <c r="P37" s="235"/>
      <c r="Q37" s="146">
        <v>69079828</v>
      </c>
      <c r="R37" s="144">
        <v>69079828</v>
      </c>
      <c r="S37" s="145"/>
    </row>
    <row r="38" spans="1:19" s="133" customFormat="1" ht="42.75" customHeight="1" x14ac:dyDescent="0.4">
      <c r="A38" s="147" t="s">
        <v>30</v>
      </c>
      <c r="B38" s="148" t="s">
        <v>162</v>
      </c>
      <c r="C38" s="149" t="s">
        <v>71</v>
      </c>
      <c r="D38" s="221">
        <v>15137758</v>
      </c>
      <c r="E38" s="150">
        <f>E39</f>
        <v>0</v>
      </c>
      <c r="F38" s="143">
        <f t="shared" si="4"/>
        <v>0</v>
      </c>
      <c r="G38" s="152"/>
      <c r="H38" s="153">
        <f t="shared" ref="H38:R38" si="14">H39</f>
        <v>0</v>
      </c>
      <c r="I38" s="150"/>
      <c r="J38" s="152"/>
      <c r="K38" s="153">
        <f t="shared" si="14"/>
        <v>0</v>
      </c>
      <c r="L38" s="150"/>
      <c r="M38" s="236"/>
      <c r="N38" s="153">
        <f t="shared" si="14"/>
        <v>0</v>
      </c>
      <c r="O38" s="151"/>
      <c r="P38" s="236"/>
      <c r="Q38" s="153"/>
      <c r="R38" s="151">
        <f t="shared" si="14"/>
        <v>0</v>
      </c>
      <c r="S38" s="152"/>
    </row>
    <row r="39" spans="1:19" s="133" customFormat="1" ht="42.75" customHeight="1" thickBot="1" x14ac:dyDescent="0.45">
      <c r="A39" s="157" t="s">
        <v>31</v>
      </c>
      <c r="B39" s="158" t="s">
        <v>173</v>
      </c>
      <c r="C39" s="159"/>
      <c r="D39" s="222"/>
      <c r="E39" s="160"/>
      <c r="F39" s="143">
        <f t="shared" si="4"/>
        <v>0</v>
      </c>
      <c r="G39" s="161"/>
      <c r="H39" s="205"/>
      <c r="I39" s="160"/>
      <c r="J39" s="161"/>
      <c r="K39" s="162"/>
      <c r="L39" s="249"/>
      <c r="M39" s="237"/>
      <c r="N39" s="162"/>
      <c r="O39" s="163"/>
      <c r="P39" s="237"/>
      <c r="Q39" s="162"/>
      <c r="R39" s="163"/>
      <c r="S39" s="161"/>
    </row>
    <row r="40" spans="1:19" s="171" customFormat="1" ht="42.75" customHeight="1" thickBot="1" x14ac:dyDescent="0.45">
      <c r="A40" s="164" t="s">
        <v>32</v>
      </c>
      <c r="B40" s="165" t="s">
        <v>121</v>
      </c>
      <c r="C40" s="166"/>
      <c r="D40" s="223">
        <v>666086665</v>
      </c>
      <c r="E40" s="167">
        <f>E10+E13+E14+E20+E23+E28+E34+E38</f>
        <v>1004786589</v>
      </c>
      <c r="F40" s="168">
        <f t="shared" ref="F40:G40" si="15">F10+F13+F14+F20+F23+F28+F34+F38</f>
        <v>986896589</v>
      </c>
      <c r="G40" s="169">
        <f t="shared" si="15"/>
        <v>17890000</v>
      </c>
      <c r="H40" s="170">
        <f>H10+H13+H20+H23+H28+H34+H38+H14</f>
        <v>1075872555</v>
      </c>
      <c r="I40" s="168">
        <f t="shared" ref="I40:J40" si="16">I10+I13+I20+I23+I28+I34+I38+I14</f>
        <v>1053198505</v>
      </c>
      <c r="J40" s="167">
        <f t="shared" si="16"/>
        <v>18470566</v>
      </c>
      <c r="K40" s="170">
        <f>K10+K13+K20+K23+K28+K34+K38+K14</f>
        <v>1147119028</v>
      </c>
      <c r="L40" s="167">
        <f t="shared" ref="L40:M40" si="17">L10+L13+L20+L23+L28+L34+L38+L14</f>
        <v>1128478062</v>
      </c>
      <c r="M40" s="167">
        <f t="shared" si="17"/>
        <v>18640966</v>
      </c>
      <c r="N40" s="170">
        <f>N10+N13+N20+N23+N28+N34+N38+N14</f>
        <v>1205834682</v>
      </c>
      <c r="O40" s="168">
        <f t="shared" ref="O40:P40" si="18">O10+O13+O20+O23+O28+O34+O38+O14</f>
        <v>1187194682</v>
      </c>
      <c r="P40" s="167">
        <f t="shared" si="18"/>
        <v>18640000</v>
      </c>
      <c r="Q40" s="170">
        <f>Q10+Q13+Q20+Q23+Q28+Q34+Q38+Q14</f>
        <v>731301094</v>
      </c>
      <c r="R40" s="168">
        <f t="shared" ref="R40:S40" si="19">R10+R13+R20+R23+R28+R34+R38+R14</f>
        <v>713169093</v>
      </c>
      <c r="S40" s="167">
        <f t="shared" si="19"/>
        <v>18132001</v>
      </c>
    </row>
    <row r="41" spans="1:19" s="133" customFormat="1" ht="42.75" customHeight="1" thickBot="1" x14ac:dyDescent="0.45">
      <c r="A41" s="172" t="s">
        <v>33</v>
      </c>
      <c r="B41" s="173" t="s">
        <v>122</v>
      </c>
      <c r="C41" s="174"/>
      <c r="D41" s="224">
        <v>602511277</v>
      </c>
      <c r="E41" s="175">
        <f>E10+E13+E14+E20+E23</f>
        <v>270230955</v>
      </c>
      <c r="F41" s="176">
        <f t="shared" ref="F41:G41" si="20">F10+F13+F14+F20+F23</f>
        <v>252340955</v>
      </c>
      <c r="G41" s="177">
        <f t="shared" si="20"/>
        <v>17890000</v>
      </c>
      <c r="H41" s="178">
        <f>H10+H13+H14+H20+H23</f>
        <v>335458995</v>
      </c>
      <c r="I41" s="176">
        <f t="shared" ref="I41:J41" si="21">I10+I13+I14+I20+I23</f>
        <v>312784945</v>
      </c>
      <c r="J41" s="175">
        <f t="shared" si="21"/>
        <v>18470566</v>
      </c>
      <c r="K41" s="178">
        <f>K10+K13+K14+K20+K23</f>
        <v>382656347</v>
      </c>
      <c r="L41" s="175">
        <f t="shared" ref="L41:M41" si="22">L10+L13+L14+L20+L23</f>
        <v>364015381</v>
      </c>
      <c r="M41" s="175">
        <f t="shared" si="22"/>
        <v>18640966</v>
      </c>
      <c r="N41" s="178">
        <f>N10+N13+N14+N20+N23</f>
        <v>431065553</v>
      </c>
      <c r="O41" s="176">
        <f t="shared" ref="O41:P41" si="23">O10+O13+O14+O20+O23</f>
        <v>412425553</v>
      </c>
      <c r="P41" s="175">
        <f t="shared" si="23"/>
        <v>18640000</v>
      </c>
      <c r="Q41" s="178">
        <f>Q10+Q13+Q14+Q20+Q23</f>
        <v>350073773</v>
      </c>
      <c r="R41" s="176">
        <f t="shared" ref="R41:S41" si="24">R10+R13+R14+R20+R23</f>
        <v>331941772</v>
      </c>
      <c r="S41" s="175">
        <f t="shared" si="24"/>
        <v>18132001</v>
      </c>
    </row>
    <row r="42" spans="1:19" s="133" customFormat="1" ht="42.75" customHeight="1" thickBot="1" x14ac:dyDescent="0.45">
      <c r="A42" s="172" t="s">
        <v>34</v>
      </c>
      <c r="B42" s="173" t="s">
        <v>123</v>
      </c>
      <c r="C42" s="174"/>
      <c r="D42" s="224">
        <v>63575388</v>
      </c>
      <c r="E42" s="175">
        <f>E28+E34+E38</f>
        <v>734555634</v>
      </c>
      <c r="F42" s="176">
        <f t="shared" ref="F42:G42" si="25">F28+F34+F38</f>
        <v>734555634</v>
      </c>
      <c r="G42" s="177">
        <f t="shared" si="25"/>
        <v>0</v>
      </c>
      <c r="H42" s="178">
        <f>H28+H34+H38</f>
        <v>740413560</v>
      </c>
      <c r="I42" s="176">
        <f t="shared" ref="I42:J42" si="26">I28+I34+I38</f>
        <v>740413560</v>
      </c>
      <c r="J42" s="175">
        <f t="shared" si="26"/>
        <v>0</v>
      </c>
      <c r="K42" s="178">
        <f>K28+K34+K38</f>
        <v>764462681</v>
      </c>
      <c r="L42" s="175">
        <f t="shared" ref="L42:M42" si="27">L28+L34+L38</f>
        <v>764462681</v>
      </c>
      <c r="M42" s="175">
        <f t="shared" si="27"/>
        <v>0</v>
      </c>
      <c r="N42" s="178">
        <f>N28+N34+N38</f>
        <v>774769129</v>
      </c>
      <c r="O42" s="176">
        <f t="shared" ref="O42:P42" si="28">O28+O34+O38</f>
        <v>774769129</v>
      </c>
      <c r="P42" s="175">
        <f t="shared" si="28"/>
        <v>0</v>
      </c>
      <c r="Q42" s="178">
        <f>Q28+Q34+Q38</f>
        <v>381227321</v>
      </c>
      <c r="R42" s="176">
        <f t="shared" ref="R42:S42" si="29">R28+R34+R38</f>
        <v>381227321</v>
      </c>
      <c r="S42" s="175">
        <f t="shared" si="29"/>
        <v>0</v>
      </c>
    </row>
    <row r="44" spans="1:19" ht="42.75" customHeight="1" x14ac:dyDescent="0.3">
      <c r="E44" s="29"/>
    </row>
  </sheetData>
  <mergeCells count="13">
    <mergeCell ref="Q8:S8"/>
    <mergeCell ref="E8:G8"/>
    <mergeCell ref="E7:S7"/>
    <mergeCell ref="A1:S1"/>
    <mergeCell ref="A2:S2"/>
    <mergeCell ref="A4:S4"/>
    <mergeCell ref="A7:A9"/>
    <mergeCell ref="B7:B9"/>
    <mergeCell ref="C7:C9"/>
    <mergeCell ref="H8:J8"/>
    <mergeCell ref="K8:M8"/>
    <mergeCell ref="N8:P8"/>
    <mergeCell ref="D7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workbookViewId="0">
      <selection activeCell="K37" sqref="K37"/>
    </sheetView>
  </sheetViews>
  <sheetFormatPr defaultRowHeight="15" x14ac:dyDescent="0.25"/>
  <cols>
    <col min="1" max="1" width="6.85546875" bestFit="1" customWidth="1"/>
    <col min="2" max="2" width="24.28515625" bestFit="1" customWidth="1"/>
    <col min="3" max="3" width="7" bestFit="1" customWidth="1"/>
    <col min="4" max="6" width="14.5703125" bestFit="1" customWidth="1"/>
    <col min="7" max="9" width="13.5703125" bestFit="1" customWidth="1"/>
    <col min="10" max="12" width="14.5703125" bestFit="1" customWidth="1"/>
    <col min="13" max="15" width="12.42578125" bestFit="1" customWidth="1"/>
    <col min="16" max="16" width="13.5703125" bestFit="1" customWidth="1"/>
    <col min="17" max="17" width="17.7109375" customWidth="1"/>
    <col min="18" max="19" width="14.5703125" bestFit="1" customWidth="1"/>
    <col min="20" max="20" width="13.5703125" bestFit="1" customWidth="1"/>
    <col min="21" max="21" width="9.28515625" bestFit="1" customWidth="1"/>
    <col min="22" max="24" width="14.5703125" bestFit="1" customWidth="1"/>
    <col min="25" max="26" width="16" bestFit="1" customWidth="1"/>
    <col min="27" max="27" width="14.5703125" bestFit="1" customWidth="1"/>
  </cols>
  <sheetData>
    <row r="1" spans="1:27" x14ac:dyDescent="0.25">
      <c r="A1" s="415" t="s">
        <v>417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</row>
    <row r="2" spans="1:27" x14ac:dyDescent="0.25">
      <c r="A2" s="415" t="s">
        <v>337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</row>
    <row r="3" spans="1:27" x14ac:dyDescent="0.25">
      <c r="A3" s="415" t="s">
        <v>444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</row>
    <row r="10" spans="1:27" ht="15.75" thickBot="1" x14ac:dyDescent="0.3">
      <c r="P10" s="441" t="s">
        <v>338</v>
      </c>
      <c r="Q10" s="441"/>
      <c r="R10" s="441"/>
      <c r="S10" s="441"/>
      <c r="T10" s="441"/>
      <c r="U10" s="441"/>
      <c r="V10" s="441"/>
      <c r="W10" s="441"/>
      <c r="X10" s="441"/>
      <c r="Y10" s="441"/>
    </row>
    <row r="11" spans="1:27" x14ac:dyDescent="0.25">
      <c r="A11" s="566" t="s">
        <v>339</v>
      </c>
      <c r="B11" s="567" t="s">
        <v>58</v>
      </c>
      <c r="C11" s="568" t="s">
        <v>340</v>
      </c>
      <c r="D11" s="549" t="s">
        <v>341</v>
      </c>
      <c r="E11" s="550"/>
      <c r="F11" s="551"/>
      <c r="G11" s="549" t="s">
        <v>342</v>
      </c>
      <c r="H11" s="550"/>
      <c r="I11" s="551"/>
      <c r="J11" s="549" t="s">
        <v>343</v>
      </c>
      <c r="K11" s="550"/>
      <c r="L11" s="551"/>
      <c r="M11" s="549" t="s">
        <v>344</v>
      </c>
      <c r="N11" s="550"/>
      <c r="O11" s="551"/>
      <c r="P11" s="549" t="s">
        <v>345</v>
      </c>
      <c r="Q11" s="550"/>
      <c r="R11" s="551"/>
      <c r="S11" s="549" t="s">
        <v>346</v>
      </c>
      <c r="T11" s="550"/>
      <c r="U11" s="551"/>
      <c r="V11" s="549" t="s">
        <v>347</v>
      </c>
      <c r="W11" s="550"/>
      <c r="X11" s="551"/>
      <c r="Y11" s="552" t="s">
        <v>348</v>
      </c>
      <c r="Z11" s="552"/>
      <c r="AA11" s="553"/>
    </row>
    <row r="12" spans="1:27" x14ac:dyDescent="0.25">
      <c r="A12" s="569"/>
      <c r="B12" s="570"/>
      <c r="C12" s="571"/>
      <c r="D12" s="554"/>
      <c r="E12" s="555"/>
      <c r="F12" s="556"/>
      <c r="G12" s="554"/>
      <c r="H12" s="555"/>
      <c r="I12" s="556"/>
      <c r="J12" s="554"/>
      <c r="K12" s="555"/>
      <c r="L12" s="556"/>
      <c r="M12" s="554"/>
      <c r="N12" s="555"/>
      <c r="O12" s="556"/>
      <c r="P12" s="554"/>
      <c r="Q12" s="555"/>
      <c r="R12" s="556"/>
      <c r="S12" s="554"/>
      <c r="T12" s="555"/>
      <c r="U12" s="556"/>
      <c r="V12" s="554"/>
      <c r="W12" s="555"/>
      <c r="X12" s="556"/>
      <c r="Y12" s="557"/>
      <c r="Z12" s="557"/>
      <c r="AA12" s="558"/>
    </row>
    <row r="13" spans="1:27" x14ac:dyDescent="0.25">
      <c r="A13" s="569"/>
      <c r="B13" s="570"/>
      <c r="C13" s="572"/>
      <c r="D13" s="559" t="s">
        <v>349</v>
      </c>
      <c r="E13" s="559" t="s">
        <v>350</v>
      </c>
      <c r="F13" s="559" t="s">
        <v>205</v>
      </c>
      <c r="G13" s="559" t="s">
        <v>349</v>
      </c>
      <c r="H13" s="559" t="s">
        <v>350</v>
      </c>
      <c r="I13" s="559" t="s">
        <v>205</v>
      </c>
      <c r="J13" s="559" t="s">
        <v>349</v>
      </c>
      <c r="K13" s="559" t="s">
        <v>350</v>
      </c>
      <c r="L13" s="559" t="s">
        <v>205</v>
      </c>
      <c r="M13" s="559" t="s">
        <v>349</v>
      </c>
      <c r="N13" s="559" t="s">
        <v>350</v>
      </c>
      <c r="O13" s="559" t="s">
        <v>205</v>
      </c>
      <c r="P13" s="559" t="s">
        <v>349</v>
      </c>
      <c r="Q13" s="559" t="s">
        <v>350</v>
      </c>
      <c r="R13" s="559" t="s">
        <v>205</v>
      </c>
      <c r="S13" s="560" t="s">
        <v>349</v>
      </c>
      <c r="T13" s="559" t="s">
        <v>350</v>
      </c>
      <c r="U13" s="559" t="s">
        <v>205</v>
      </c>
      <c r="V13" s="560" t="s">
        <v>351</v>
      </c>
      <c r="W13" s="559" t="s">
        <v>350</v>
      </c>
      <c r="X13" s="559" t="s">
        <v>205</v>
      </c>
      <c r="Y13" s="559" t="s">
        <v>349</v>
      </c>
      <c r="Z13" s="559" t="s">
        <v>350</v>
      </c>
      <c r="AA13" s="561" t="s">
        <v>205</v>
      </c>
    </row>
    <row r="14" spans="1:27" x14ac:dyDescent="0.25">
      <c r="A14" s="298" t="s">
        <v>1</v>
      </c>
      <c r="B14" s="299" t="s">
        <v>352</v>
      </c>
      <c r="C14" s="305" t="s">
        <v>353</v>
      </c>
      <c r="D14" s="300">
        <v>20436400</v>
      </c>
      <c r="E14" s="300">
        <v>20724707</v>
      </c>
      <c r="F14" s="300">
        <v>20724707</v>
      </c>
      <c r="G14" s="300">
        <v>2590000</v>
      </c>
      <c r="H14" s="300">
        <v>2590000</v>
      </c>
      <c r="I14" s="300">
        <v>2080755</v>
      </c>
      <c r="J14" s="300">
        <v>18400000</v>
      </c>
      <c r="K14" s="300">
        <v>18853988</v>
      </c>
      <c r="L14" s="300">
        <v>18853988</v>
      </c>
      <c r="M14" s="300"/>
      <c r="N14" s="300"/>
      <c r="O14" s="300"/>
      <c r="P14" s="300"/>
      <c r="Q14" s="306"/>
      <c r="R14" s="306"/>
      <c r="S14" s="306"/>
      <c r="T14" s="306"/>
      <c r="U14" s="306"/>
      <c r="V14" s="306"/>
      <c r="W14" s="306">
        <v>616170</v>
      </c>
      <c r="X14" s="306">
        <v>616170</v>
      </c>
      <c r="Y14" s="307">
        <f>D14+G14+J14+M14+P14</f>
        <v>41426400</v>
      </c>
      <c r="Z14" s="307">
        <f>E14+H14+K14+N14+Q14+T14+W14</f>
        <v>42784865</v>
      </c>
      <c r="AA14" s="308">
        <f>F14+I14+L14+O14+R14+U14+X14</f>
        <v>42275620</v>
      </c>
    </row>
    <row r="15" spans="1:27" x14ac:dyDescent="0.25">
      <c r="A15" s="298" t="s">
        <v>2</v>
      </c>
      <c r="B15" s="299" t="s">
        <v>354</v>
      </c>
      <c r="C15" s="305" t="s">
        <v>355</v>
      </c>
      <c r="D15" s="300">
        <v>54447040</v>
      </c>
      <c r="E15" s="300">
        <v>67365355</v>
      </c>
      <c r="F15" s="300">
        <v>56706733</v>
      </c>
      <c r="G15" s="300">
        <v>7138115</v>
      </c>
      <c r="H15" s="300">
        <v>10245535</v>
      </c>
      <c r="I15" s="300">
        <v>7175094</v>
      </c>
      <c r="J15" s="300">
        <v>34474000</v>
      </c>
      <c r="K15" s="300">
        <v>81233269</v>
      </c>
      <c r="L15" s="300">
        <v>81233269</v>
      </c>
      <c r="M15" s="300"/>
      <c r="N15" s="300"/>
      <c r="O15" s="300"/>
      <c r="P15" s="300">
        <v>4159600</v>
      </c>
      <c r="Q15" s="306">
        <v>12609234</v>
      </c>
      <c r="R15" s="306">
        <v>9484816</v>
      </c>
      <c r="S15" s="306"/>
      <c r="T15" s="306"/>
      <c r="U15" s="306"/>
      <c r="V15" s="306"/>
      <c r="W15" s="306">
        <v>338010</v>
      </c>
      <c r="X15" s="306">
        <v>338010</v>
      </c>
      <c r="Y15" s="307">
        <f>D15+G15+J15+M15+P15+V15+S15</f>
        <v>100218755</v>
      </c>
      <c r="Z15" s="307">
        <f>E15+H15+K15+N15+Q15+T15+W15</f>
        <v>171791403</v>
      </c>
      <c r="AA15" s="308">
        <f t="shared" ref="AA15" si="0">F15+I15+L15+O15+R15+X15+U15</f>
        <v>154937922</v>
      </c>
    </row>
    <row r="16" spans="1:27" x14ac:dyDescent="0.25">
      <c r="A16" s="298" t="s">
        <v>3</v>
      </c>
      <c r="B16" s="299" t="s">
        <v>356</v>
      </c>
      <c r="C16" s="305" t="s">
        <v>357</v>
      </c>
      <c r="D16" s="300"/>
      <c r="E16" s="300"/>
      <c r="F16" s="300"/>
      <c r="G16" s="300"/>
      <c r="H16" s="300"/>
      <c r="I16" s="300"/>
      <c r="J16" s="300">
        <v>21815000</v>
      </c>
      <c r="K16" s="300">
        <v>16729073</v>
      </c>
      <c r="L16" s="300">
        <v>16729073</v>
      </c>
      <c r="M16" s="300"/>
      <c r="N16" s="300"/>
      <c r="O16" s="300"/>
      <c r="P16" s="300"/>
      <c r="Q16" s="306"/>
      <c r="R16" s="306"/>
      <c r="S16" s="306"/>
      <c r="T16" s="306"/>
      <c r="U16" s="306"/>
      <c r="V16" s="306"/>
      <c r="W16" s="306">
        <v>8165846</v>
      </c>
      <c r="X16" s="306">
        <v>8165846</v>
      </c>
      <c r="Y16" s="307">
        <f>D16+G16+J16+M16+P16+S16+V16</f>
        <v>21815000</v>
      </c>
      <c r="Z16" s="307">
        <f t="shared" ref="Z16:AA28" si="1">E16+H16+K16+N16+Q16+T16+W16</f>
        <v>24894919</v>
      </c>
      <c r="AA16" s="308">
        <f t="shared" si="1"/>
        <v>24894919</v>
      </c>
    </row>
    <row r="17" spans="1:27" x14ac:dyDescent="0.25">
      <c r="A17" s="298" t="s">
        <v>4</v>
      </c>
      <c r="B17" s="309" t="s">
        <v>358</v>
      </c>
      <c r="C17" s="305" t="s">
        <v>359</v>
      </c>
      <c r="D17" s="300">
        <v>7999200</v>
      </c>
      <c r="E17" s="300">
        <v>8317504</v>
      </c>
      <c r="F17" s="300">
        <v>8317504</v>
      </c>
      <c r="G17" s="300">
        <v>1445000</v>
      </c>
      <c r="H17" s="300">
        <v>1445000</v>
      </c>
      <c r="I17" s="300">
        <v>1117164</v>
      </c>
      <c r="J17" s="300">
        <v>17770000</v>
      </c>
      <c r="K17" s="300">
        <v>17770000</v>
      </c>
      <c r="L17" s="300">
        <v>16743983</v>
      </c>
      <c r="M17" s="300"/>
      <c r="N17" s="300"/>
      <c r="O17" s="300"/>
      <c r="P17" s="300"/>
      <c r="Q17" s="306"/>
      <c r="R17" s="306"/>
      <c r="S17" s="306"/>
      <c r="T17" s="306"/>
      <c r="U17" s="306"/>
      <c r="V17" s="306"/>
      <c r="W17" s="306">
        <v>463519</v>
      </c>
      <c r="X17" s="306">
        <v>463519</v>
      </c>
      <c r="Y17" s="307">
        <f>D17+G17+J17+M17+P17+V17</f>
        <v>27214200</v>
      </c>
      <c r="Z17" s="307">
        <f t="shared" si="1"/>
        <v>27996023</v>
      </c>
      <c r="AA17" s="308">
        <f t="shared" ref="AA17" si="2">F17+I17+L17+O17+R17+X17</f>
        <v>26642170</v>
      </c>
    </row>
    <row r="18" spans="1:27" x14ac:dyDescent="0.25">
      <c r="A18" s="298" t="s">
        <v>5</v>
      </c>
      <c r="B18" s="299" t="s">
        <v>360</v>
      </c>
      <c r="C18" s="305" t="s">
        <v>361</v>
      </c>
      <c r="D18" s="300"/>
      <c r="E18" s="300"/>
      <c r="F18" s="300"/>
      <c r="G18" s="300"/>
      <c r="H18" s="300"/>
      <c r="I18" s="300"/>
      <c r="J18" s="300">
        <v>7430000</v>
      </c>
      <c r="K18" s="300">
        <v>7430000</v>
      </c>
      <c r="L18" s="300">
        <v>7189411</v>
      </c>
      <c r="M18" s="300"/>
      <c r="N18" s="300"/>
      <c r="O18" s="300"/>
      <c r="P18" s="300"/>
      <c r="Q18" s="306"/>
      <c r="R18" s="306"/>
      <c r="S18" s="306"/>
      <c r="T18" s="306"/>
      <c r="U18" s="306"/>
      <c r="V18" s="306"/>
      <c r="W18" s="306"/>
      <c r="X18" s="306"/>
      <c r="Y18" s="307">
        <f>D18+G18+J18+M18+P18</f>
        <v>7430000</v>
      </c>
      <c r="Z18" s="307">
        <f t="shared" si="1"/>
        <v>7430000</v>
      </c>
      <c r="AA18" s="308">
        <f t="shared" ref="AA18" si="3">F18+I18+L18+O18+R18</f>
        <v>7189411</v>
      </c>
    </row>
    <row r="19" spans="1:27" x14ac:dyDescent="0.25">
      <c r="A19" s="298" t="s">
        <v>6</v>
      </c>
      <c r="B19" s="299" t="s">
        <v>362</v>
      </c>
      <c r="C19" s="310" t="s">
        <v>363</v>
      </c>
      <c r="D19" s="300">
        <v>5138000</v>
      </c>
      <c r="E19" s="300">
        <v>3092340</v>
      </c>
      <c r="F19" s="300">
        <v>3092340</v>
      </c>
      <c r="G19" s="300">
        <v>672500</v>
      </c>
      <c r="H19" s="300">
        <v>672500</v>
      </c>
      <c r="I19" s="300">
        <v>402156</v>
      </c>
      <c r="J19" s="300">
        <v>1135000</v>
      </c>
      <c r="K19" s="300">
        <v>1135000</v>
      </c>
      <c r="L19" s="300">
        <v>580520</v>
      </c>
      <c r="M19" s="300"/>
      <c r="N19" s="300"/>
      <c r="O19" s="300"/>
      <c r="P19" s="300"/>
      <c r="Q19" s="306"/>
      <c r="R19" s="306"/>
      <c r="S19" s="306"/>
      <c r="T19" s="306"/>
      <c r="U19" s="306"/>
      <c r="V19" s="306"/>
      <c r="W19" s="306"/>
      <c r="X19" s="306"/>
      <c r="Y19" s="307">
        <f t="shared" ref="Y19:Y28" si="4">D19+G19+J19+M19+P19+V19</f>
        <v>6945500</v>
      </c>
      <c r="Z19" s="307">
        <f t="shared" si="1"/>
        <v>4899840</v>
      </c>
      <c r="AA19" s="308">
        <f t="shared" ref="AA19:AA28" si="5">F19+I19+L19+O19+R19+X19</f>
        <v>4075016</v>
      </c>
    </row>
    <row r="20" spans="1:27" x14ac:dyDescent="0.25">
      <c r="A20" s="298" t="s">
        <v>7</v>
      </c>
      <c r="B20" s="299" t="s">
        <v>364</v>
      </c>
      <c r="C20" s="310" t="s">
        <v>365</v>
      </c>
      <c r="D20" s="300"/>
      <c r="E20" s="300"/>
      <c r="F20" s="300"/>
      <c r="G20" s="300"/>
      <c r="H20" s="300"/>
      <c r="I20" s="300"/>
      <c r="J20" s="300">
        <v>2800000</v>
      </c>
      <c r="K20" s="300">
        <v>6136286</v>
      </c>
      <c r="L20" s="300">
        <v>6136286</v>
      </c>
      <c r="M20" s="300">
        <v>5070000</v>
      </c>
      <c r="N20" s="300">
        <v>6189438</v>
      </c>
      <c r="O20" s="300">
        <v>5568303</v>
      </c>
      <c r="P20" s="300">
        <v>5280000</v>
      </c>
      <c r="Q20" s="306">
        <v>5280000</v>
      </c>
      <c r="R20" s="306">
        <v>3550000</v>
      </c>
      <c r="S20" s="306"/>
      <c r="T20" s="306"/>
      <c r="U20" s="306"/>
      <c r="V20" s="306"/>
      <c r="W20" s="306"/>
      <c r="X20" s="306"/>
      <c r="Y20" s="307">
        <f t="shared" si="4"/>
        <v>13150000</v>
      </c>
      <c r="Z20" s="307">
        <f t="shared" si="1"/>
        <v>17605724</v>
      </c>
      <c r="AA20" s="308">
        <f t="shared" si="5"/>
        <v>15254589</v>
      </c>
    </row>
    <row r="21" spans="1:27" x14ac:dyDescent="0.25">
      <c r="A21" s="298" t="s">
        <v>8</v>
      </c>
      <c r="B21" s="299" t="s">
        <v>366</v>
      </c>
      <c r="C21" s="305" t="s">
        <v>367</v>
      </c>
      <c r="D21" s="300"/>
      <c r="E21" s="300"/>
      <c r="F21" s="300"/>
      <c r="G21" s="300"/>
      <c r="H21" s="300"/>
      <c r="I21" s="300"/>
      <c r="J21" s="300">
        <v>5180000</v>
      </c>
      <c r="K21" s="300">
        <v>5180000</v>
      </c>
      <c r="L21" s="300">
        <v>5007774</v>
      </c>
      <c r="M21" s="300"/>
      <c r="N21" s="300"/>
      <c r="O21" s="300"/>
      <c r="P21" s="300"/>
      <c r="Q21" s="306"/>
      <c r="R21" s="306">
        <v>0</v>
      </c>
      <c r="S21" s="306"/>
      <c r="T21" s="306"/>
      <c r="U21" s="306"/>
      <c r="V21" s="306"/>
      <c r="W21" s="306"/>
      <c r="X21" s="306"/>
      <c r="Y21" s="307">
        <f t="shared" si="4"/>
        <v>5180000</v>
      </c>
      <c r="Z21" s="307">
        <f t="shared" si="1"/>
        <v>5180000</v>
      </c>
      <c r="AA21" s="308">
        <f t="shared" si="5"/>
        <v>5007774</v>
      </c>
    </row>
    <row r="22" spans="1:27" x14ac:dyDescent="0.25">
      <c r="A22" s="298" t="s">
        <v>9</v>
      </c>
      <c r="B22" s="299" t="s">
        <v>368</v>
      </c>
      <c r="C22" s="305" t="s">
        <v>369</v>
      </c>
      <c r="D22" s="300">
        <v>4986000</v>
      </c>
      <c r="E22" s="300">
        <v>5110200</v>
      </c>
      <c r="F22" s="300">
        <v>5110200</v>
      </c>
      <c r="G22" s="300">
        <v>672500</v>
      </c>
      <c r="H22" s="300">
        <v>686826</v>
      </c>
      <c r="I22" s="300">
        <v>686826</v>
      </c>
      <c r="J22" s="300">
        <v>2540000</v>
      </c>
      <c r="K22" s="300">
        <v>3808335</v>
      </c>
      <c r="L22" s="300">
        <v>3808335</v>
      </c>
      <c r="M22" s="300"/>
      <c r="N22" s="300"/>
      <c r="O22" s="300"/>
      <c r="P22" s="300"/>
      <c r="Q22" s="306"/>
      <c r="R22" s="306"/>
      <c r="S22" s="306"/>
      <c r="T22" s="306"/>
      <c r="U22" s="306"/>
      <c r="V22" s="306"/>
      <c r="W22" s="306"/>
      <c r="X22" s="306"/>
      <c r="Y22" s="307">
        <f t="shared" si="4"/>
        <v>8198500</v>
      </c>
      <c r="Z22" s="307">
        <f t="shared" si="1"/>
        <v>9605361</v>
      </c>
      <c r="AA22" s="308">
        <f t="shared" si="5"/>
        <v>9605361</v>
      </c>
    </row>
    <row r="23" spans="1:27" x14ac:dyDescent="0.25">
      <c r="A23" s="298" t="s">
        <v>10</v>
      </c>
      <c r="B23" s="299" t="s">
        <v>370</v>
      </c>
      <c r="C23" s="305" t="s">
        <v>371</v>
      </c>
      <c r="D23" s="300"/>
      <c r="E23" s="300"/>
      <c r="F23" s="300"/>
      <c r="G23" s="300"/>
      <c r="H23" s="300"/>
      <c r="I23" s="300"/>
      <c r="J23" s="300">
        <v>9400000</v>
      </c>
      <c r="K23" s="300">
        <v>33806748</v>
      </c>
      <c r="L23" s="300">
        <v>32509284</v>
      </c>
      <c r="M23" s="300"/>
      <c r="N23" s="300"/>
      <c r="O23" s="300">
        <v>0</v>
      </c>
      <c r="P23" s="300"/>
      <c r="Q23" s="306"/>
      <c r="R23" s="306"/>
      <c r="S23" s="306"/>
      <c r="T23" s="306"/>
      <c r="U23" s="306"/>
      <c r="V23" s="306">
        <v>733285634</v>
      </c>
      <c r="W23" s="306">
        <v>763915584</v>
      </c>
      <c r="X23" s="306">
        <v>370619921</v>
      </c>
      <c r="Y23" s="307">
        <f t="shared" si="4"/>
        <v>742685634</v>
      </c>
      <c r="Z23" s="307">
        <f t="shared" si="1"/>
        <v>797722332</v>
      </c>
      <c r="AA23" s="308">
        <f t="shared" si="5"/>
        <v>403129205</v>
      </c>
    </row>
    <row r="24" spans="1:27" x14ac:dyDescent="0.25">
      <c r="A24" s="298" t="s">
        <v>11</v>
      </c>
      <c r="B24" s="299" t="s">
        <v>372</v>
      </c>
      <c r="C24" s="305"/>
      <c r="D24" s="300">
        <v>3393600</v>
      </c>
      <c r="E24" s="300">
        <v>15268973</v>
      </c>
      <c r="F24" s="300">
        <v>15268973</v>
      </c>
      <c r="G24" s="300">
        <v>220584</v>
      </c>
      <c r="H24" s="300">
        <v>1024173</v>
      </c>
      <c r="I24" s="300">
        <v>1024173</v>
      </c>
      <c r="J24" s="300"/>
      <c r="K24" s="300">
        <v>603265</v>
      </c>
      <c r="L24" s="300">
        <v>603265</v>
      </c>
      <c r="M24" s="300"/>
      <c r="N24" s="300"/>
      <c r="O24" s="300"/>
      <c r="P24" s="300"/>
      <c r="Q24" s="306"/>
      <c r="R24" s="306"/>
      <c r="S24" s="306"/>
      <c r="T24" s="306"/>
      <c r="U24" s="306"/>
      <c r="V24" s="306"/>
      <c r="W24" s="306"/>
      <c r="X24" s="306">
        <v>599999</v>
      </c>
      <c r="Y24" s="307">
        <f t="shared" si="4"/>
        <v>3614184</v>
      </c>
      <c r="Z24" s="307">
        <f t="shared" si="1"/>
        <v>16896411</v>
      </c>
      <c r="AA24" s="308">
        <f t="shared" si="5"/>
        <v>17496410</v>
      </c>
    </row>
    <row r="25" spans="1:27" x14ac:dyDescent="0.25">
      <c r="A25" s="298" t="s">
        <v>12</v>
      </c>
      <c r="B25" s="299" t="s">
        <v>373</v>
      </c>
      <c r="C25" s="305" t="s">
        <v>374</v>
      </c>
      <c r="D25" s="300">
        <v>6672000</v>
      </c>
      <c r="E25" s="300">
        <v>10261229</v>
      </c>
      <c r="F25" s="300">
        <v>10261229</v>
      </c>
      <c r="G25" s="300">
        <v>1752500</v>
      </c>
      <c r="H25" s="300">
        <v>1752500</v>
      </c>
      <c r="I25" s="300">
        <v>1345211</v>
      </c>
      <c r="J25" s="300">
        <v>14850000</v>
      </c>
      <c r="K25" s="300">
        <v>14850000</v>
      </c>
      <c r="L25" s="300">
        <v>4445735</v>
      </c>
      <c r="M25" s="300"/>
      <c r="N25" s="300"/>
      <c r="O25" s="300"/>
      <c r="P25" s="300"/>
      <c r="Q25" s="306"/>
      <c r="R25" s="306"/>
      <c r="S25" s="306"/>
      <c r="T25" s="306"/>
      <c r="U25" s="306"/>
      <c r="V25" s="306">
        <v>1270000</v>
      </c>
      <c r="W25" s="306">
        <v>1270000</v>
      </c>
      <c r="X25" s="306">
        <v>423856</v>
      </c>
      <c r="Y25" s="307">
        <f t="shared" si="4"/>
        <v>24544500</v>
      </c>
      <c r="Z25" s="307">
        <f t="shared" si="1"/>
        <v>28133729</v>
      </c>
      <c r="AA25" s="308">
        <f t="shared" si="5"/>
        <v>16476031</v>
      </c>
    </row>
    <row r="26" spans="1:27" x14ac:dyDescent="0.25">
      <c r="A26" s="298" t="s">
        <v>13</v>
      </c>
      <c r="B26" s="299" t="s">
        <v>375</v>
      </c>
      <c r="C26" s="305" t="s">
        <v>376</v>
      </c>
      <c r="D26" s="300"/>
      <c r="E26" s="300"/>
      <c r="F26" s="300"/>
      <c r="G26" s="300"/>
      <c r="H26" s="300"/>
      <c r="I26" s="300"/>
      <c r="J26" s="300">
        <v>82550</v>
      </c>
      <c r="K26" s="300"/>
      <c r="L26" s="300"/>
      <c r="M26" s="300"/>
      <c r="N26" s="300"/>
      <c r="O26" s="300"/>
      <c r="P26" s="300"/>
      <c r="Q26" s="306"/>
      <c r="R26" s="306"/>
      <c r="S26" s="306"/>
      <c r="T26" s="306"/>
      <c r="U26" s="306"/>
      <c r="V26" s="306"/>
      <c r="W26" s="306"/>
      <c r="X26" s="306"/>
      <c r="Y26" s="307">
        <f t="shared" si="4"/>
        <v>82550</v>
      </c>
      <c r="Z26" s="307">
        <f t="shared" si="1"/>
        <v>0</v>
      </c>
      <c r="AA26" s="308">
        <f t="shared" si="5"/>
        <v>0</v>
      </c>
    </row>
    <row r="27" spans="1:27" x14ac:dyDescent="0.25">
      <c r="A27" s="298" t="s">
        <v>14</v>
      </c>
      <c r="B27" s="299" t="s">
        <v>377</v>
      </c>
      <c r="C27" s="305" t="s">
        <v>359</v>
      </c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6"/>
      <c r="R27" s="306"/>
      <c r="S27" s="306"/>
      <c r="T27" s="306"/>
      <c r="U27" s="306"/>
      <c r="V27" s="306"/>
      <c r="W27" s="306"/>
      <c r="X27" s="306"/>
      <c r="Y27" s="307">
        <f t="shared" si="4"/>
        <v>0</v>
      </c>
      <c r="Z27" s="307">
        <f t="shared" si="1"/>
        <v>0</v>
      </c>
      <c r="AA27" s="308">
        <f t="shared" si="5"/>
        <v>0</v>
      </c>
    </row>
    <row r="28" spans="1:27" x14ac:dyDescent="0.25">
      <c r="A28" s="298"/>
      <c r="B28" s="299" t="s">
        <v>378</v>
      </c>
      <c r="C28" s="305"/>
      <c r="D28" s="300"/>
      <c r="E28" s="300"/>
      <c r="F28" s="300"/>
      <c r="G28" s="300"/>
      <c r="H28" s="300"/>
      <c r="I28" s="300"/>
      <c r="J28" s="300"/>
      <c r="K28" s="300">
        <v>113182</v>
      </c>
      <c r="L28" s="300">
        <v>113182</v>
      </c>
      <c r="M28" s="300"/>
      <c r="N28" s="300"/>
      <c r="O28" s="300"/>
      <c r="P28" s="300"/>
      <c r="Q28" s="306"/>
      <c r="R28" s="306">
        <v>4203484</v>
      </c>
      <c r="S28" s="306"/>
      <c r="T28" s="306"/>
      <c r="U28" s="306"/>
      <c r="V28" s="306"/>
      <c r="W28" s="306"/>
      <c r="X28" s="306"/>
      <c r="Y28" s="307">
        <f t="shared" si="4"/>
        <v>0</v>
      </c>
      <c r="Z28" s="307">
        <f t="shared" si="1"/>
        <v>113182</v>
      </c>
      <c r="AA28" s="308">
        <f t="shared" si="5"/>
        <v>4316666</v>
      </c>
    </row>
    <row r="29" spans="1:27" x14ac:dyDescent="0.25">
      <c r="A29" s="19" t="s">
        <v>236</v>
      </c>
      <c r="B29" s="48" t="s">
        <v>379</v>
      </c>
      <c r="C29" s="48"/>
      <c r="D29" s="49">
        <f t="shared" ref="D29:W29" si="6">D14+D15+D16+D17+D18+D19+D20+D21+D22+D23+D24+D25+D26+D27</f>
        <v>103072240</v>
      </c>
      <c r="E29" s="49">
        <f t="shared" si="6"/>
        <v>130140308</v>
      </c>
      <c r="F29" s="49">
        <f t="shared" si="6"/>
        <v>119481686</v>
      </c>
      <c r="G29" s="49">
        <f t="shared" si="6"/>
        <v>14491199</v>
      </c>
      <c r="H29" s="49">
        <f t="shared" si="6"/>
        <v>18416534</v>
      </c>
      <c r="I29" s="49">
        <f t="shared" si="6"/>
        <v>13831379</v>
      </c>
      <c r="J29" s="49">
        <f t="shared" si="6"/>
        <v>135876550</v>
      </c>
      <c r="K29" s="49">
        <f>K14+K15+K16+K17+K18+K19+K20+K21+K22+K23+K24+K25+K26+K27+K28</f>
        <v>207649146</v>
      </c>
      <c r="L29" s="49">
        <f>L14+L15+L16+L17+L18+L19+L20+L21+L22+L23+L24+L25+L26+L27+L28</f>
        <v>193954105</v>
      </c>
      <c r="M29" s="49">
        <f t="shared" si="6"/>
        <v>5070000</v>
      </c>
      <c r="N29" s="49">
        <f t="shared" si="6"/>
        <v>6189438</v>
      </c>
      <c r="O29" s="49">
        <f t="shared" si="6"/>
        <v>5568303</v>
      </c>
      <c r="P29" s="49">
        <f t="shared" si="6"/>
        <v>9439600</v>
      </c>
      <c r="Q29" s="49">
        <f>Q14+Q15+Q16+Q17+Q18+Q19+Q20+Q21+Q22+Q23+Q24+Q25+Q26+Q27+Q28</f>
        <v>17889234</v>
      </c>
      <c r="R29" s="49">
        <f>R14+R15+R16+R17+R18+R19+R20+R21+R22+R23+R24+R25+R26+R27+R28</f>
        <v>17238300</v>
      </c>
      <c r="S29" s="49">
        <f t="shared" si="6"/>
        <v>0</v>
      </c>
      <c r="T29" s="49">
        <f t="shared" si="6"/>
        <v>0</v>
      </c>
      <c r="U29" s="49">
        <f t="shared" si="6"/>
        <v>0</v>
      </c>
      <c r="V29" s="49">
        <f t="shared" si="6"/>
        <v>734555634</v>
      </c>
      <c r="W29" s="49">
        <f t="shared" si="6"/>
        <v>774769129</v>
      </c>
      <c r="X29" s="49">
        <f>X14+X15+X16+X17+X18+X19+X20+X21+X22+X23+X24+X25+X26+X27</f>
        <v>381227321</v>
      </c>
      <c r="Y29" s="371">
        <f>D29+G29+J29+M29+P29+V29+S29</f>
        <v>1002505223</v>
      </c>
      <c r="Z29" s="371">
        <f>E29+H29+K29+N29+Q29+W29+T29</f>
        <v>1155053789</v>
      </c>
      <c r="AA29" s="372">
        <f>F29+I29+L29+O29+R29+X29+U29</f>
        <v>731301094</v>
      </c>
    </row>
    <row r="30" spans="1:27" ht="15.75" thickBot="1" x14ac:dyDescent="0.3">
      <c r="A30" s="311"/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3"/>
      <c r="R30" s="313"/>
      <c r="S30" s="313"/>
      <c r="T30" s="313"/>
      <c r="U30" s="313"/>
      <c r="V30" s="313"/>
      <c r="W30" s="313"/>
      <c r="X30" s="313"/>
      <c r="Y30" s="314">
        <f>D30+G30+J30+M30+P30+V30</f>
        <v>0</v>
      </c>
      <c r="Z30" s="312"/>
      <c r="AA30" s="291"/>
    </row>
    <row r="31" spans="1:27" x14ac:dyDescent="0.25">
      <c r="Z31" s="315"/>
    </row>
    <row r="32" spans="1:27" x14ac:dyDescent="0.25">
      <c r="K32" s="315"/>
      <c r="Z32" s="315"/>
    </row>
    <row r="33" spans="5:8" x14ac:dyDescent="0.25">
      <c r="E33" s="315">
        <f>130140308-E29</f>
        <v>0</v>
      </c>
      <c r="H33" s="315">
        <f>18416534-H29</f>
        <v>0</v>
      </c>
    </row>
  </sheetData>
  <mergeCells count="15">
    <mergeCell ref="A1:Y1"/>
    <mergeCell ref="A2:Y2"/>
    <mergeCell ref="A3:Y3"/>
    <mergeCell ref="P10:Y10"/>
    <mergeCell ref="A11:A13"/>
    <mergeCell ref="B11:B13"/>
    <mergeCell ref="C11:C13"/>
    <mergeCell ref="D11:F12"/>
    <mergeCell ref="G11:I12"/>
    <mergeCell ref="J11:L12"/>
    <mergeCell ref="M11:O12"/>
    <mergeCell ref="P11:R12"/>
    <mergeCell ref="S11:U12"/>
    <mergeCell ref="V11:X12"/>
    <mergeCell ref="Y11:AA12"/>
  </mergeCells>
  <pageMargins left="0.7" right="0.7" top="0.75" bottom="0.7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"/>
  <sheetViews>
    <sheetView workbookViewId="0">
      <selection activeCell="H36" sqref="H36"/>
    </sheetView>
  </sheetViews>
  <sheetFormatPr defaultRowHeight="15" x14ac:dyDescent="0.25"/>
  <cols>
    <col min="1" max="1" width="5.42578125" bestFit="1" customWidth="1"/>
    <col min="2" max="2" width="25.140625" bestFit="1" customWidth="1"/>
    <col min="3" max="5" width="18.42578125" customWidth="1"/>
    <col min="6" max="6" width="23.42578125" bestFit="1" customWidth="1"/>
  </cols>
  <sheetData>
    <row r="2" spans="1:6" x14ac:dyDescent="0.25">
      <c r="A2" s="415" t="s">
        <v>411</v>
      </c>
      <c r="B2" s="415"/>
      <c r="C2" s="415"/>
      <c r="D2" s="415"/>
      <c r="E2" s="415"/>
      <c r="F2" s="415"/>
    </row>
    <row r="3" spans="1:6" x14ac:dyDescent="0.25">
      <c r="A3" s="415" t="s">
        <v>380</v>
      </c>
      <c r="B3" s="415"/>
      <c r="C3" s="415"/>
      <c r="D3" s="415"/>
      <c r="E3" s="415"/>
      <c r="F3" s="415"/>
    </row>
    <row r="5" spans="1:6" x14ac:dyDescent="0.25">
      <c r="A5" s="415" t="s">
        <v>445</v>
      </c>
      <c r="B5" s="415"/>
      <c r="C5" s="415"/>
      <c r="D5" s="415"/>
      <c r="E5" s="415"/>
      <c r="F5" s="415"/>
    </row>
    <row r="13" spans="1:6" ht="15.75" thickBot="1" x14ac:dyDescent="0.3">
      <c r="F13" s="316" t="s">
        <v>381</v>
      </c>
    </row>
    <row r="14" spans="1:6" ht="19.5" thickBot="1" x14ac:dyDescent="0.35">
      <c r="A14" s="562" t="s">
        <v>382</v>
      </c>
      <c r="B14" s="563" t="s">
        <v>58</v>
      </c>
      <c r="C14" s="563" t="s">
        <v>383</v>
      </c>
      <c r="D14" s="564" t="s">
        <v>384</v>
      </c>
      <c r="E14" s="564" t="s">
        <v>205</v>
      </c>
      <c r="F14" s="565" t="s">
        <v>385</v>
      </c>
    </row>
    <row r="15" spans="1:6" x14ac:dyDescent="0.25">
      <c r="A15" s="317" t="s">
        <v>418</v>
      </c>
      <c r="B15" s="318" t="s">
        <v>419</v>
      </c>
      <c r="C15" s="319">
        <v>4376552</v>
      </c>
      <c r="D15" s="320">
        <v>7396213</v>
      </c>
      <c r="E15" s="320">
        <v>7396213</v>
      </c>
      <c r="F15" s="321" t="s">
        <v>386</v>
      </c>
    </row>
    <row r="16" spans="1:6" x14ac:dyDescent="0.25">
      <c r="A16" s="322" t="s">
        <v>2</v>
      </c>
      <c r="B16" s="303" t="s">
        <v>420</v>
      </c>
      <c r="C16" s="323">
        <v>1270000</v>
      </c>
      <c r="D16" s="324">
        <v>1270000</v>
      </c>
      <c r="E16" s="324">
        <v>521905</v>
      </c>
      <c r="F16" s="325" t="s">
        <v>386</v>
      </c>
    </row>
    <row r="17" spans="1:6" x14ac:dyDescent="0.25">
      <c r="A17" s="322" t="s">
        <v>3</v>
      </c>
      <c r="B17" s="326" t="s">
        <v>423</v>
      </c>
      <c r="C17" s="323"/>
      <c r="D17" s="324">
        <v>18827750</v>
      </c>
      <c r="E17" s="324">
        <v>18827750</v>
      </c>
      <c r="F17" s="325" t="s">
        <v>386</v>
      </c>
    </row>
    <row r="18" spans="1:6" x14ac:dyDescent="0.25">
      <c r="A18" s="322" t="s">
        <v>4</v>
      </c>
      <c r="B18" s="326" t="s">
        <v>424</v>
      </c>
      <c r="C18" s="323"/>
      <c r="D18" s="324">
        <v>18690280</v>
      </c>
      <c r="E18" s="324">
        <v>7937500</v>
      </c>
      <c r="F18" s="325" t="s">
        <v>386</v>
      </c>
    </row>
    <row r="19" spans="1:6" x14ac:dyDescent="0.25">
      <c r="A19" s="322" t="s">
        <v>5</v>
      </c>
      <c r="B19" s="326" t="s">
        <v>425</v>
      </c>
      <c r="C19" s="323"/>
      <c r="D19" s="324">
        <v>5000000</v>
      </c>
      <c r="E19" s="324">
        <v>5000000</v>
      </c>
      <c r="F19" s="325" t="s">
        <v>386</v>
      </c>
    </row>
    <row r="20" spans="1:6" x14ac:dyDescent="0.25">
      <c r="A20" s="322" t="s">
        <v>6</v>
      </c>
      <c r="B20" s="326" t="s">
        <v>426</v>
      </c>
      <c r="C20" s="323"/>
      <c r="D20" s="324">
        <v>273853</v>
      </c>
      <c r="E20" s="324">
        <v>273853</v>
      </c>
      <c r="F20" s="325" t="s">
        <v>386</v>
      </c>
    </row>
    <row r="21" spans="1:6" x14ac:dyDescent="0.25">
      <c r="A21" s="322" t="s">
        <v>7</v>
      </c>
      <c r="B21" s="303" t="s">
        <v>427</v>
      </c>
      <c r="C21" s="323"/>
      <c r="D21" s="324">
        <v>256000</v>
      </c>
      <c r="E21" s="324">
        <v>256000</v>
      </c>
      <c r="F21" s="325" t="s">
        <v>386</v>
      </c>
    </row>
    <row r="22" spans="1:6" x14ac:dyDescent="0.25">
      <c r="A22" s="322" t="s">
        <v>8</v>
      </c>
      <c r="B22" s="374" t="s">
        <v>420</v>
      </c>
      <c r="C22" s="323"/>
      <c r="D22" s="324">
        <v>336645</v>
      </c>
      <c r="E22" s="324">
        <v>336546</v>
      </c>
      <c r="F22" s="325" t="s">
        <v>386</v>
      </c>
    </row>
    <row r="23" spans="1:6" ht="30" x14ac:dyDescent="0.25">
      <c r="A23" s="322" t="s">
        <v>9</v>
      </c>
      <c r="B23" s="374" t="s">
        <v>428</v>
      </c>
      <c r="C23" s="323"/>
      <c r="D23" s="324">
        <v>600000</v>
      </c>
      <c r="E23" s="324">
        <v>600000</v>
      </c>
      <c r="F23" s="325" t="s">
        <v>386</v>
      </c>
    </row>
    <row r="24" spans="1:6" x14ac:dyDescent="0.25">
      <c r="A24" s="322" t="s">
        <v>10</v>
      </c>
      <c r="B24" s="374" t="s">
        <v>429</v>
      </c>
      <c r="C24" s="323"/>
      <c r="D24" s="324">
        <v>8165846</v>
      </c>
      <c r="E24" s="324">
        <v>8165846</v>
      </c>
      <c r="F24" s="325" t="s">
        <v>386</v>
      </c>
    </row>
    <row r="25" spans="1:6" ht="30" x14ac:dyDescent="0.25">
      <c r="A25" s="322" t="s">
        <v>11</v>
      </c>
      <c r="B25" s="374" t="s">
        <v>430</v>
      </c>
      <c r="C25" s="323"/>
      <c r="D25" s="324">
        <v>616170</v>
      </c>
      <c r="E25" s="324">
        <v>616170</v>
      </c>
      <c r="F25" s="325" t="s">
        <v>386</v>
      </c>
    </row>
    <row r="26" spans="1:6" x14ac:dyDescent="0.25">
      <c r="A26" s="322"/>
      <c r="B26" s="327"/>
      <c r="C26" s="323"/>
      <c r="D26" s="324"/>
      <c r="E26" s="324"/>
      <c r="F26" s="325" t="s">
        <v>386</v>
      </c>
    </row>
    <row r="27" spans="1:6" x14ac:dyDescent="0.25">
      <c r="A27" s="298"/>
      <c r="B27" s="48" t="s">
        <v>387</v>
      </c>
      <c r="C27" s="49">
        <f>C15+C16+C17+C18</f>
        <v>5646552</v>
      </c>
      <c r="D27" s="49">
        <f>SUM(D15:D26)</f>
        <v>61432757</v>
      </c>
      <c r="E27" s="49">
        <f>E15+E16+E17+E18+E19+E20+E21+E26+E22+E23+E24+E25</f>
        <v>49931783</v>
      </c>
      <c r="F27" s="284"/>
    </row>
    <row r="28" spans="1:6" x14ac:dyDescent="0.25">
      <c r="A28" s="298"/>
      <c r="B28" s="304"/>
      <c r="C28" s="328"/>
      <c r="D28" s="329"/>
      <c r="E28" s="329"/>
      <c r="F28" s="284"/>
    </row>
    <row r="29" spans="1:6" x14ac:dyDescent="0.25">
      <c r="A29" s="298"/>
      <c r="B29" s="330"/>
      <c r="C29" s="328"/>
      <c r="D29" s="329"/>
      <c r="E29" s="329"/>
      <c r="F29" s="284" t="s">
        <v>386</v>
      </c>
    </row>
    <row r="30" spans="1:6" x14ac:dyDescent="0.25">
      <c r="A30" s="298"/>
      <c r="B30" s="326"/>
      <c r="C30" s="328"/>
      <c r="D30" s="329"/>
      <c r="E30" s="329"/>
      <c r="F30" s="284" t="s">
        <v>386</v>
      </c>
    </row>
    <row r="31" spans="1:6" x14ac:dyDescent="0.25">
      <c r="A31" s="421" t="s">
        <v>12</v>
      </c>
      <c r="B31" s="429" t="s">
        <v>421</v>
      </c>
      <c r="C31" s="444">
        <v>336390082</v>
      </c>
      <c r="D31" s="444">
        <v>330939652</v>
      </c>
      <c r="E31" s="444">
        <v>322727538</v>
      </c>
      <c r="F31" s="442" t="s">
        <v>386</v>
      </c>
    </row>
    <row r="32" spans="1:6" x14ac:dyDescent="0.25">
      <c r="A32" s="422"/>
      <c r="B32" s="430"/>
      <c r="C32" s="445"/>
      <c r="D32" s="445"/>
      <c r="E32" s="445"/>
      <c r="F32" s="443"/>
    </row>
    <row r="33" spans="1:6" x14ac:dyDescent="0.25">
      <c r="A33" s="298" t="s">
        <v>13</v>
      </c>
      <c r="B33" s="304" t="s">
        <v>422</v>
      </c>
      <c r="C33" s="328">
        <v>392519000</v>
      </c>
      <c r="D33" s="329">
        <v>373828720</v>
      </c>
      <c r="E33" s="329"/>
      <c r="F33" s="284" t="s">
        <v>386</v>
      </c>
    </row>
    <row r="34" spans="1:6" x14ac:dyDescent="0.25">
      <c r="A34" s="298" t="s">
        <v>14</v>
      </c>
      <c r="B34" s="304" t="s">
        <v>431</v>
      </c>
      <c r="C34" s="328"/>
      <c r="D34" s="329">
        <v>5418000</v>
      </c>
      <c r="E34" s="329">
        <v>5418000</v>
      </c>
      <c r="F34" s="284" t="s">
        <v>386</v>
      </c>
    </row>
    <row r="35" spans="1:6" x14ac:dyDescent="0.25">
      <c r="A35" s="298" t="s">
        <v>15</v>
      </c>
      <c r="B35" s="304" t="s">
        <v>432</v>
      </c>
      <c r="C35" s="328"/>
      <c r="D35" s="329">
        <v>3150000</v>
      </c>
      <c r="E35" s="329">
        <v>3150000</v>
      </c>
      <c r="F35" s="284" t="s">
        <v>386</v>
      </c>
    </row>
    <row r="36" spans="1:6" x14ac:dyDescent="0.25">
      <c r="A36" s="421"/>
      <c r="B36" s="429"/>
      <c r="C36" s="444"/>
      <c r="D36" s="444"/>
      <c r="E36" s="444"/>
      <c r="F36" s="442"/>
    </row>
    <row r="37" spans="1:6" x14ac:dyDescent="0.25">
      <c r="A37" s="422"/>
      <c r="B37" s="430"/>
      <c r="C37" s="445"/>
      <c r="D37" s="445"/>
      <c r="E37" s="445"/>
      <c r="F37" s="443"/>
    </row>
    <row r="38" spans="1:6" x14ac:dyDescent="0.25">
      <c r="A38" s="331"/>
      <c r="B38" s="327"/>
      <c r="C38" s="332"/>
      <c r="D38" s="333"/>
      <c r="E38" s="333"/>
      <c r="F38" s="334"/>
    </row>
    <row r="39" spans="1:6" x14ac:dyDescent="0.25">
      <c r="A39" s="298"/>
      <c r="B39" s="48" t="s">
        <v>388</v>
      </c>
      <c r="C39" s="49">
        <f>C29+C30+C31+C33+C34+C35+C36</f>
        <v>728909082</v>
      </c>
      <c r="D39" s="49">
        <f>SUM(D31:D38)</f>
        <v>713336372</v>
      </c>
      <c r="E39" s="49">
        <f>SUM(E31:E38)</f>
        <v>331295538</v>
      </c>
      <c r="F39" s="284"/>
    </row>
    <row r="40" spans="1:6" x14ac:dyDescent="0.25">
      <c r="A40" s="298"/>
      <c r="B40" s="304"/>
      <c r="C40" s="328"/>
      <c r="D40" s="329"/>
      <c r="E40" s="329"/>
      <c r="F40" s="284"/>
    </row>
    <row r="41" spans="1:6" x14ac:dyDescent="0.25">
      <c r="A41" s="298"/>
      <c r="B41" s="304"/>
      <c r="C41" s="328"/>
      <c r="D41" s="329"/>
      <c r="E41" s="329"/>
      <c r="F41" s="284"/>
    </row>
    <row r="42" spans="1:6" ht="15.75" thickBot="1" x14ac:dyDescent="0.3">
      <c r="A42" s="335"/>
      <c r="B42" s="50" t="s">
        <v>389</v>
      </c>
      <c r="C42" s="51">
        <f>C27+C39</f>
        <v>734555634</v>
      </c>
      <c r="D42" s="51">
        <f t="shared" ref="D42:E42" si="0">D27+D39</f>
        <v>774769129</v>
      </c>
      <c r="E42" s="51">
        <f t="shared" si="0"/>
        <v>381227321</v>
      </c>
      <c r="F42" s="337"/>
    </row>
  </sheetData>
  <mergeCells count="15">
    <mergeCell ref="F36:F37"/>
    <mergeCell ref="A2:F2"/>
    <mergeCell ref="A3:F3"/>
    <mergeCell ref="A5:F5"/>
    <mergeCell ref="A31:A32"/>
    <mergeCell ref="B31:B32"/>
    <mergeCell ref="C31:C32"/>
    <mergeCell ref="D31:D32"/>
    <mergeCell ref="E31:E32"/>
    <mergeCell ref="F31:F32"/>
    <mergeCell ref="A36:A37"/>
    <mergeCell ref="B36:B37"/>
    <mergeCell ref="C36:C37"/>
    <mergeCell ref="D36:D37"/>
    <mergeCell ref="E36:E37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workbookViewId="0">
      <selection activeCell="G36" sqref="G36"/>
    </sheetView>
  </sheetViews>
  <sheetFormatPr defaultRowHeight="15" x14ac:dyDescent="0.25"/>
  <cols>
    <col min="1" max="1" width="5.42578125" bestFit="1" customWidth="1"/>
    <col min="2" max="2" width="25.140625" bestFit="1" customWidth="1"/>
    <col min="3" max="3" width="17.5703125" bestFit="1" customWidth="1"/>
    <col min="4" max="5" width="17.5703125" customWidth="1"/>
    <col min="6" max="6" width="41.7109375" bestFit="1" customWidth="1"/>
    <col min="7" max="7" width="39.28515625" bestFit="1" customWidth="1"/>
  </cols>
  <sheetData>
    <row r="2" spans="1:7" x14ac:dyDescent="0.25">
      <c r="A2" s="415" t="s">
        <v>411</v>
      </c>
      <c r="B2" s="415"/>
      <c r="C2" s="415"/>
      <c r="D2" s="415"/>
      <c r="E2" s="415"/>
      <c r="F2" s="415"/>
      <c r="G2" s="452"/>
    </row>
    <row r="3" spans="1:7" x14ac:dyDescent="0.25">
      <c r="A3" s="415" t="s">
        <v>390</v>
      </c>
      <c r="B3" s="415"/>
      <c r="C3" s="415"/>
      <c r="D3" s="415"/>
      <c r="E3" s="415"/>
      <c r="F3" s="415"/>
      <c r="G3" s="452"/>
    </row>
    <row r="5" spans="1:7" x14ac:dyDescent="0.25">
      <c r="A5" s="415" t="s">
        <v>446</v>
      </c>
      <c r="B5" s="415"/>
      <c r="C5" s="415"/>
      <c r="D5" s="415"/>
      <c r="E5" s="415"/>
      <c r="F5" s="415"/>
      <c r="G5" s="452"/>
    </row>
    <row r="13" spans="1:7" ht="15.75" thickBot="1" x14ac:dyDescent="0.3">
      <c r="G13" s="316" t="s">
        <v>381</v>
      </c>
    </row>
    <row r="14" spans="1:7" ht="15.75" x14ac:dyDescent="0.3">
      <c r="A14" s="573" t="s">
        <v>382</v>
      </c>
      <c r="B14" s="574" t="s">
        <v>58</v>
      </c>
      <c r="C14" s="574" t="s">
        <v>383</v>
      </c>
      <c r="D14" s="575" t="s">
        <v>384</v>
      </c>
      <c r="E14" s="576" t="s">
        <v>205</v>
      </c>
      <c r="F14" s="577" t="s">
        <v>391</v>
      </c>
      <c r="G14" s="578"/>
    </row>
    <row r="15" spans="1:7" ht="19.5" thickBot="1" x14ac:dyDescent="0.35">
      <c r="A15" s="579"/>
      <c r="B15" s="580"/>
      <c r="C15" s="580"/>
      <c r="D15" s="581"/>
      <c r="E15" s="582"/>
      <c r="F15" s="583" t="s">
        <v>392</v>
      </c>
      <c r="G15" s="584" t="s">
        <v>393</v>
      </c>
    </row>
    <row r="16" spans="1:7" x14ac:dyDescent="0.25">
      <c r="A16" s="317" t="s">
        <v>418</v>
      </c>
      <c r="B16" s="318" t="s">
        <v>419</v>
      </c>
      <c r="C16" s="319">
        <v>4376552</v>
      </c>
      <c r="D16" s="320">
        <v>7396213</v>
      </c>
      <c r="E16" s="320">
        <v>7396213</v>
      </c>
      <c r="F16" s="375"/>
      <c r="G16" s="376" t="s">
        <v>433</v>
      </c>
    </row>
    <row r="17" spans="1:7" x14ac:dyDescent="0.25">
      <c r="A17" s="322" t="s">
        <v>2</v>
      </c>
      <c r="B17" s="303" t="s">
        <v>420</v>
      </c>
      <c r="C17" s="323">
        <v>1270000</v>
      </c>
      <c r="D17" s="324">
        <v>1270000</v>
      </c>
      <c r="E17" s="324">
        <v>521905</v>
      </c>
      <c r="F17" s="377"/>
      <c r="G17" s="284" t="s">
        <v>433</v>
      </c>
    </row>
    <row r="18" spans="1:7" x14ac:dyDescent="0.25">
      <c r="A18" s="322" t="s">
        <v>3</v>
      </c>
      <c r="B18" s="326" t="s">
        <v>423</v>
      </c>
      <c r="C18" s="323"/>
      <c r="D18" s="324">
        <v>18827750</v>
      </c>
      <c r="E18" s="324">
        <v>18827750</v>
      </c>
      <c r="F18" s="298"/>
      <c r="G18" s="284" t="s">
        <v>439</v>
      </c>
    </row>
    <row r="19" spans="1:7" x14ac:dyDescent="0.25">
      <c r="A19" s="322" t="s">
        <v>4</v>
      </c>
      <c r="B19" s="326" t="s">
        <v>424</v>
      </c>
      <c r="C19" s="323"/>
      <c r="D19" s="324">
        <v>18690280</v>
      </c>
      <c r="E19" s="324">
        <v>7937500</v>
      </c>
      <c r="F19" s="298" t="s">
        <v>436</v>
      </c>
      <c r="G19" s="284"/>
    </row>
    <row r="20" spans="1:7" x14ac:dyDescent="0.25">
      <c r="A20" s="322" t="s">
        <v>5</v>
      </c>
      <c r="B20" s="326" t="s">
        <v>425</v>
      </c>
      <c r="C20" s="323"/>
      <c r="D20" s="324">
        <v>5000000</v>
      </c>
      <c r="E20" s="324">
        <v>5000000</v>
      </c>
      <c r="F20" s="298"/>
      <c r="G20" s="284" t="s">
        <v>437</v>
      </c>
    </row>
    <row r="21" spans="1:7" x14ac:dyDescent="0.25">
      <c r="A21" s="322" t="s">
        <v>6</v>
      </c>
      <c r="B21" s="326" t="s">
        <v>426</v>
      </c>
      <c r="C21" s="323"/>
      <c r="D21" s="324">
        <v>273853</v>
      </c>
      <c r="E21" s="324">
        <v>273853</v>
      </c>
      <c r="F21" s="298"/>
      <c r="G21" s="284" t="s">
        <v>433</v>
      </c>
    </row>
    <row r="22" spans="1:7" x14ac:dyDescent="0.25">
      <c r="A22" s="322" t="s">
        <v>7</v>
      </c>
      <c r="B22" s="303" t="s">
        <v>427</v>
      </c>
      <c r="C22" s="323"/>
      <c r="D22" s="324">
        <v>256000</v>
      </c>
      <c r="E22" s="324">
        <v>256000</v>
      </c>
      <c r="F22" s="298"/>
      <c r="G22" s="284" t="s">
        <v>433</v>
      </c>
    </row>
    <row r="23" spans="1:7" x14ac:dyDescent="0.25">
      <c r="A23" s="322" t="s">
        <v>8</v>
      </c>
      <c r="B23" s="374" t="s">
        <v>420</v>
      </c>
      <c r="C23" s="323"/>
      <c r="D23" s="324">
        <v>336645</v>
      </c>
      <c r="E23" s="324">
        <v>336546</v>
      </c>
      <c r="F23" s="378"/>
      <c r="G23" s="284" t="s">
        <v>433</v>
      </c>
    </row>
    <row r="24" spans="1:7" ht="30" x14ac:dyDescent="0.25">
      <c r="A24" s="322" t="s">
        <v>9</v>
      </c>
      <c r="B24" s="374" t="s">
        <v>428</v>
      </c>
      <c r="C24" s="323"/>
      <c r="D24" s="324">
        <v>600000</v>
      </c>
      <c r="E24" s="324">
        <v>600000</v>
      </c>
      <c r="F24" s="298"/>
      <c r="G24" s="284" t="s">
        <v>434</v>
      </c>
    </row>
    <row r="25" spans="1:7" x14ac:dyDescent="0.25">
      <c r="A25" s="322" t="s">
        <v>10</v>
      </c>
      <c r="B25" s="374" t="s">
        <v>429</v>
      </c>
      <c r="C25" s="323"/>
      <c r="D25" s="324">
        <v>8165846</v>
      </c>
      <c r="E25" s="324">
        <v>8165846</v>
      </c>
      <c r="F25" s="298"/>
      <c r="G25" s="284" t="s">
        <v>435</v>
      </c>
    </row>
    <row r="26" spans="1:7" ht="30" x14ac:dyDescent="0.25">
      <c r="A26" s="322" t="s">
        <v>11</v>
      </c>
      <c r="B26" s="374" t="s">
        <v>430</v>
      </c>
      <c r="C26" s="323"/>
      <c r="D26" s="324">
        <v>616170</v>
      </c>
      <c r="E26" s="324">
        <v>616170</v>
      </c>
      <c r="F26" s="378"/>
      <c r="G26" s="284" t="s">
        <v>438</v>
      </c>
    </row>
    <row r="27" spans="1:7" x14ac:dyDescent="0.25">
      <c r="A27" s="322"/>
      <c r="B27" s="369"/>
      <c r="C27" s="323"/>
      <c r="D27" s="324"/>
      <c r="E27" s="324"/>
      <c r="F27" s="378"/>
      <c r="G27" s="284"/>
    </row>
    <row r="28" spans="1:7" x14ac:dyDescent="0.25">
      <c r="A28" s="298"/>
      <c r="B28" s="48" t="s">
        <v>387</v>
      </c>
      <c r="C28" s="49">
        <f>C16+C17+C18+C19</f>
        <v>5646552</v>
      </c>
      <c r="D28" s="49">
        <f>SUM(D16:D27)</f>
        <v>61432757</v>
      </c>
      <c r="E28" s="362">
        <f>E16+E17+E18+E19+E20+E21+E22+E27+E23+E24+E25+E26</f>
        <v>49931783</v>
      </c>
      <c r="F28" s="377"/>
      <c r="G28" s="379"/>
    </row>
    <row r="29" spans="1:7" x14ac:dyDescent="0.25">
      <c r="A29" s="298"/>
      <c r="B29" s="304"/>
      <c r="C29" s="328"/>
      <c r="D29" s="329"/>
      <c r="E29" s="329"/>
      <c r="F29" s="377"/>
      <c r="G29" s="379"/>
    </row>
    <row r="30" spans="1:7" x14ac:dyDescent="0.25">
      <c r="A30" s="298"/>
      <c r="B30" s="330"/>
      <c r="C30" s="328"/>
      <c r="D30" s="329"/>
      <c r="E30" s="329"/>
      <c r="F30" s="298"/>
      <c r="G30" s="284"/>
    </row>
    <row r="31" spans="1:7" x14ac:dyDescent="0.25">
      <c r="A31" s="298"/>
      <c r="B31" s="326"/>
      <c r="C31" s="328"/>
      <c r="D31" s="329"/>
      <c r="E31" s="329"/>
      <c r="F31" s="298"/>
      <c r="G31" s="284"/>
    </row>
    <row r="32" spans="1:7" x14ac:dyDescent="0.25">
      <c r="A32" s="421" t="s">
        <v>12</v>
      </c>
      <c r="B32" s="429" t="s">
        <v>421</v>
      </c>
      <c r="C32" s="444">
        <v>336390082</v>
      </c>
      <c r="D32" s="444">
        <v>330939652</v>
      </c>
      <c r="E32" s="450">
        <v>322727538</v>
      </c>
      <c r="F32" s="446" t="s">
        <v>436</v>
      </c>
      <c r="G32" s="448"/>
    </row>
    <row r="33" spans="1:7" x14ac:dyDescent="0.25">
      <c r="A33" s="422"/>
      <c r="B33" s="430"/>
      <c r="C33" s="445"/>
      <c r="D33" s="445"/>
      <c r="E33" s="451"/>
      <c r="F33" s="447"/>
      <c r="G33" s="449"/>
    </row>
    <row r="34" spans="1:7" x14ac:dyDescent="0.25">
      <c r="A34" s="298" t="s">
        <v>13</v>
      </c>
      <c r="B34" s="304" t="s">
        <v>422</v>
      </c>
      <c r="C34" s="328">
        <v>392519000</v>
      </c>
      <c r="D34" s="329">
        <v>373828720</v>
      </c>
      <c r="E34" s="329"/>
      <c r="F34" s="378" t="s">
        <v>436</v>
      </c>
      <c r="G34" s="379"/>
    </row>
    <row r="35" spans="1:7" x14ac:dyDescent="0.25">
      <c r="A35" s="298" t="s">
        <v>14</v>
      </c>
      <c r="B35" s="304" t="s">
        <v>431</v>
      </c>
      <c r="C35" s="328"/>
      <c r="D35" s="329">
        <v>5418000</v>
      </c>
      <c r="E35" s="329">
        <v>5418000</v>
      </c>
      <c r="F35" s="378" t="s">
        <v>440</v>
      </c>
      <c r="G35" s="379"/>
    </row>
    <row r="36" spans="1:7" x14ac:dyDescent="0.25">
      <c r="A36" s="298" t="s">
        <v>15</v>
      </c>
      <c r="B36" s="304" t="s">
        <v>432</v>
      </c>
      <c r="C36" s="328"/>
      <c r="D36" s="329">
        <v>3150000</v>
      </c>
      <c r="E36" s="329">
        <v>3150000</v>
      </c>
      <c r="F36" s="378"/>
      <c r="G36" s="379" t="s">
        <v>433</v>
      </c>
    </row>
    <row r="37" spans="1:7" x14ac:dyDescent="0.25">
      <c r="A37" s="421"/>
      <c r="B37" s="429"/>
      <c r="C37" s="444"/>
      <c r="D37" s="444"/>
      <c r="E37" s="450"/>
      <c r="F37" s="378"/>
      <c r="G37" s="379"/>
    </row>
    <row r="38" spans="1:7" x14ac:dyDescent="0.25">
      <c r="A38" s="422"/>
      <c r="B38" s="430"/>
      <c r="C38" s="445"/>
      <c r="D38" s="445"/>
      <c r="E38" s="451"/>
      <c r="F38" s="378"/>
      <c r="G38" s="379"/>
    </row>
    <row r="39" spans="1:7" x14ac:dyDescent="0.25">
      <c r="A39" s="368"/>
      <c r="B39" s="369"/>
      <c r="C39" s="370"/>
      <c r="D39" s="333"/>
      <c r="E39" s="333"/>
      <c r="F39" s="378"/>
      <c r="G39" s="380"/>
    </row>
    <row r="40" spans="1:7" x14ac:dyDescent="0.25">
      <c r="A40" s="298"/>
      <c r="B40" s="48" t="s">
        <v>388</v>
      </c>
      <c r="C40" s="49">
        <f>C30+C31+C32+C34+C35+C36+C37</f>
        <v>728909082</v>
      </c>
      <c r="D40" s="49">
        <f>SUM(D32:D39)</f>
        <v>713336372</v>
      </c>
      <c r="E40" s="362">
        <f>SUM(E32:E39)</f>
        <v>331295538</v>
      </c>
      <c r="F40" s="298"/>
      <c r="G40" s="284"/>
    </row>
    <row r="41" spans="1:7" x14ac:dyDescent="0.25">
      <c r="A41" s="298"/>
      <c r="B41" s="304"/>
      <c r="C41" s="328"/>
      <c r="D41" s="329"/>
      <c r="E41" s="329"/>
      <c r="F41" s="19"/>
      <c r="G41" s="284"/>
    </row>
    <row r="42" spans="1:7" x14ac:dyDescent="0.25">
      <c r="A42" s="298"/>
      <c r="B42" s="304"/>
      <c r="C42" s="328"/>
      <c r="D42" s="329"/>
      <c r="E42" s="329"/>
      <c r="F42" s="298"/>
      <c r="G42" s="284"/>
    </row>
    <row r="43" spans="1:7" ht="15.75" thickBot="1" x14ac:dyDescent="0.3">
      <c r="A43" s="335"/>
      <c r="B43" s="50" t="s">
        <v>389</v>
      </c>
      <c r="C43" s="51">
        <f>C28+C40</f>
        <v>734555634</v>
      </c>
      <c r="D43" s="51">
        <f t="shared" ref="D43:E43" si="0">D28+D40</f>
        <v>774769129</v>
      </c>
      <c r="E43" s="336">
        <f t="shared" si="0"/>
        <v>381227321</v>
      </c>
      <c r="F43" s="311"/>
      <c r="G43" s="291"/>
    </row>
  </sheetData>
  <mergeCells count="21">
    <mergeCell ref="A2:G2"/>
    <mergeCell ref="A3:G3"/>
    <mergeCell ref="A5:G5"/>
    <mergeCell ref="A14:A15"/>
    <mergeCell ref="B14:B15"/>
    <mergeCell ref="C14:C15"/>
    <mergeCell ref="D14:D15"/>
    <mergeCell ref="E14:E15"/>
    <mergeCell ref="F14:G14"/>
    <mergeCell ref="F32:F33"/>
    <mergeCell ref="G32:G33"/>
    <mergeCell ref="A37:A38"/>
    <mergeCell ref="B37:B38"/>
    <mergeCell ref="C37:C38"/>
    <mergeCell ref="D37:D38"/>
    <mergeCell ref="E37:E38"/>
    <mergeCell ref="A32:A33"/>
    <mergeCell ref="B32:B33"/>
    <mergeCell ref="C32:C33"/>
    <mergeCell ref="D32:D33"/>
    <mergeCell ref="E32:E33"/>
  </mergeCells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Normal="100" workbookViewId="0">
      <selection activeCell="A18" sqref="A18:I19"/>
    </sheetView>
  </sheetViews>
  <sheetFormatPr defaultRowHeight="15" x14ac:dyDescent="0.25"/>
  <cols>
    <col min="1" max="1" width="2.5703125" customWidth="1"/>
    <col min="2" max="2" width="56.5703125" bestFit="1" customWidth="1"/>
    <col min="3" max="3" width="4.7109375" customWidth="1"/>
    <col min="4" max="4" width="19.28515625" bestFit="1" customWidth="1"/>
    <col min="5" max="5" width="18.28515625" style="42" customWidth="1"/>
    <col min="6" max="6" width="19.140625" bestFit="1" customWidth="1"/>
    <col min="7" max="7" width="19.28515625" style="42" bestFit="1" customWidth="1"/>
    <col min="8" max="8" width="16.28515625" style="42" customWidth="1"/>
    <col min="9" max="9" width="19.28515625" bestFit="1" customWidth="1"/>
    <col min="11" max="11" width="14.140625" bestFit="1" customWidth="1"/>
  </cols>
  <sheetData>
    <row r="1" spans="1:9" x14ac:dyDescent="0.25">
      <c r="A1" s="415" t="s">
        <v>206</v>
      </c>
      <c r="B1" s="415"/>
      <c r="C1" s="415"/>
      <c r="D1" s="415"/>
      <c r="E1" s="415"/>
      <c r="F1" s="415"/>
      <c r="G1" s="415"/>
      <c r="H1" s="415"/>
      <c r="I1" s="415"/>
    </row>
    <row r="2" spans="1:9" x14ac:dyDescent="0.25">
      <c r="A2" s="416" t="s">
        <v>201</v>
      </c>
      <c r="B2" s="416"/>
      <c r="C2" s="416"/>
      <c r="D2" s="416"/>
      <c r="E2" s="416"/>
      <c r="F2" s="416"/>
      <c r="G2" s="416"/>
      <c r="H2" s="416"/>
      <c r="I2" s="416"/>
    </row>
    <row r="3" spans="1:9" x14ac:dyDescent="0.25">
      <c r="A3" s="416" t="s">
        <v>198</v>
      </c>
      <c r="B3" s="416"/>
      <c r="C3" s="416"/>
      <c r="D3" s="416"/>
      <c r="E3" s="416"/>
      <c r="F3" s="416"/>
      <c r="G3" s="416"/>
      <c r="H3" s="416"/>
      <c r="I3" s="416"/>
    </row>
    <row r="4" spans="1:9" x14ac:dyDescent="0.25">
      <c r="B4" s="415" t="s">
        <v>143</v>
      </c>
      <c r="C4" s="415"/>
      <c r="D4" s="415"/>
      <c r="E4" s="415"/>
      <c r="F4" s="415"/>
      <c r="G4" s="415"/>
      <c r="H4" s="415"/>
      <c r="I4" s="415"/>
    </row>
    <row r="5" spans="1:9" ht="15.75" thickBot="1" x14ac:dyDescent="0.3"/>
    <row r="6" spans="1:9" ht="21.75" thickBot="1" x14ac:dyDescent="0.4">
      <c r="A6" s="512" t="s">
        <v>54</v>
      </c>
      <c r="B6" s="513"/>
      <c r="C6" s="513"/>
      <c r="D6" s="513"/>
      <c r="E6" s="513"/>
      <c r="F6" s="513"/>
      <c r="G6" s="513"/>
      <c r="H6" s="513"/>
      <c r="I6" s="514"/>
    </row>
    <row r="7" spans="1:9" ht="32.25" thickBot="1" x14ac:dyDescent="0.3">
      <c r="A7" s="515" t="s">
        <v>49</v>
      </c>
      <c r="B7" s="516"/>
      <c r="C7" s="517" t="s">
        <v>72</v>
      </c>
      <c r="D7" s="518" t="s">
        <v>193</v>
      </c>
      <c r="E7" s="519" t="s">
        <v>0</v>
      </c>
      <c r="F7" s="520" t="s">
        <v>62</v>
      </c>
      <c r="G7" s="521" t="s">
        <v>63</v>
      </c>
      <c r="H7" s="521" t="s">
        <v>73</v>
      </c>
      <c r="I7" s="522" t="s">
        <v>204</v>
      </c>
    </row>
    <row r="8" spans="1:9" s="3" customFormat="1" x14ac:dyDescent="0.25">
      <c r="A8" s="52" t="s">
        <v>1</v>
      </c>
      <c r="B8" s="45" t="s">
        <v>50</v>
      </c>
      <c r="C8" s="46"/>
      <c r="D8" s="47">
        <v>1160396857</v>
      </c>
      <c r="E8" s="53">
        <f>'1.sz.tábla'!E46</f>
        <v>1553631062</v>
      </c>
      <c r="F8" s="53">
        <f>'1.sz.tábla'!H46</f>
        <v>1641168465</v>
      </c>
      <c r="G8" s="53">
        <f>'1.sz.tábla'!K46</f>
        <v>1729441021</v>
      </c>
      <c r="H8" s="53">
        <f>'1.sz.tábla'!N46</f>
        <v>1790733551</v>
      </c>
      <c r="I8" s="54">
        <f>'1.sz.tábla'!Q46</f>
        <v>1587065963</v>
      </c>
    </row>
    <row r="9" spans="1:9" s="3" customFormat="1" x14ac:dyDescent="0.25">
      <c r="A9" s="55" t="s">
        <v>2</v>
      </c>
      <c r="B9" s="19" t="s">
        <v>51</v>
      </c>
      <c r="C9" s="48" t="s">
        <v>105</v>
      </c>
      <c r="D9" s="49">
        <v>404115933</v>
      </c>
      <c r="E9" s="56">
        <f>E10</f>
        <v>220000000</v>
      </c>
      <c r="F9" s="56">
        <f t="shared" ref="F9:I9" si="0">F10</f>
        <v>223937292</v>
      </c>
      <c r="G9" s="56">
        <f t="shared" si="0"/>
        <v>209803439</v>
      </c>
      <c r="H9" s="56">
        <f t="shared" si="0"/>
        <v>209803439</v>
      </c>
      <c r="I9" s="57">
        <f t="shared" si="0"/>
        <v>238873695</v>
      </c>
    </row>
    <row r="10" spans="1:9" x14ac:dyDescent="0.25">
      <c r="A10" s="18" t="s">
        <v>3</v>
      </c>
      <c r="B10" s="20" t="s">
        <v>106</v>
      </c>
      <c r="C10" s="2"/>
      <c r="D10" s="43">
        <v>404115933</v>
      </c>
      <c r="E10" s="4">
        <f>E11+E12+E13</f>
        <v>220000000</v>
      </c>
      <c r="F10" s="4">
        <f t="shared" ref="F10:I10" si="1">F11+F12+F13</f>
        <v>223937292</v>
      </c>
      <c r="G10" s="4">
        <f t="shared" si="1"/>
        <v>209803439</v>
      </c>
      <c r="H10" s="4">
        <f t="shared" si="1"/>
        <v>209803439</v>
      </c>
      <c r="I10" s="6">
        <f t="shared" si="1"/>
        <v>238873695</v>
      </c>
    </row>
    <row r="11" spans="1:9" x14ac:dyDescent="0.25">
      <c r="A11" s="18" t="s">
        <v>4</v>
      </c>
      <c r="B11" s="20" t="s">
        <v>107</v>
      </c>
      <c r="C11" s="2"/>
      <c r="D11" s="43">
        <v>379411695</v>
      </c>
      <c r="E11" s="4">
        <v>220000000</v>
      </c>
      <c r="F11" s="4">
        <v>223937292</v>
      </c>
      <c r="G11" s="4">
        <v>209803439</v>
      </c>
      <c r="H11" s="4">
        <v>209803439</v>
      </c>
      <c r="I11" s="6">
        <v>209803439</v>
      </c>
    </row>
    <row r="12" spans="1:9" x14ac:dyDescent="0.25">
      <c r="A12" s="18" t="s">
        <v>5</v>
      </c>
      <c r="B12" s="20" t="s">
        <v>174</v>
      </c>
      <c r="C12" s="2"/>
      <c r="D12" s="43">
        <v>24704238</v>
      </c>
      <c r="E12" s="4"/>
      <c r="F12" s="4"/>
      <c r="G12" s="4"/>
      <c r="H12" s="4"/>
      <c r="I12" s="6">
        <v>29070256</v>
      </c>
    </row>
    <row r="13" spans="1:9" x14ac:dyDescent="0.25">
      <c r="A13" s="18" t="s">
        <v>6</v>
      </c>
      <c r="B13" s="20" t="s">
        <v>104</v>
      </c>
      <c r="C13" s="2"/>
      <c r="D13" s="43"/>
      <c r="E13" s="4"/>
      <c r="F13" s="4"/>
      <c r="G13" s="4"/>
      <c r="H13" s="4"/>
      <c r="I13" s="6"/>
    </row>
    <row r="14" spans="1:9" s="37" customFormat="1" ht="15.75" thickBot="1" x14ac:dyDescent="0.3">
      <c r="A14" s="58" t="s">
        <v>7</v>
      </c>
      <c r="B14" s="21" t="s">
        <v>151</v>
      </c>
      <c r="C14" s="50"/>
      <c r="D14" s="51">
        <v>1564512790</v>
      </c>
      <c r="E14" s="59">
        <f>E8+E9</f>
        <v>1773631062</v>
      </c>
      <c r="F14" s="59">
        <f>F8+F9</f>
        <v>1865105757</v>
      </c>
      <c r="G14" s="59">
        <f>G8+G9</f>
        <v>1939244460</v>
      </c>
      <c r="H14" s="59">
        <f>H8+H9</f>
        <v>2000536990</v>
      </c>
      <c r="I14" s="60">
        <f>I8+I9</f>
        <v>1825939658</v>
      </c>
    </row>
    <row r="17" spans="1:11" ht="15.75" thickBot="1" x14ac:dyDescent="0.3"/>
    <row r="18" spans="1:11" ht="21.75" thickBot="1" x14ac:dyDescent="0.4">
      <c r="A18" s="512" t="s">
        <v>55</v>
      </c>
      <c r="B18" s="513"/>
      <c r="C18" s="513"/>
      <c r="D18" s="513"/>
      <c r="E18" s="513"/>
      <c r="F18" s="513"/>
      <c r="G18" s="513"/>
      <c r="H18" s="513"/>
      <c r="I18" s="514"/>
    </row>
    <row r="19" spans="1:11" ht="32.25" thickBot="1" x14ac:dyDescent="0.3">
      <c r="A19" s="515" t="s">
        <v>49</v>
      </c>
      <c r="B19" s="516"/>
      <c r="C19" s="517" t="s">
        <v>72</v>
      </c>
      <c r="D19" s="518" t="s">
        <v>193</v>
      </c>
      <c r="E19" s="519" t="s">
        <v>0</v>
      </c>
      <c r="F19" s="520" t="s">
        <v>62</v>
      </c>
      <c r="G19" s="521" t="s">
        <v>63</v>
      </c>
      <c r="H19" s="521" t="s">
        <v>73</v>
      </c>
      <c r="I19" s="522" t="s">
        <v>205</v>
      </c>
    </row>
    <row r="20" spans="1:11" s="3" customFormat="1" x14ac:dyDescent="0.25">
      <c r="A20" s="255" t="s">
        <v>1</v>
      </c>
      <c r="B20" s="45" t="s">
        <v>52</v>
      </c>
      <c r="C20" s="46"/>
      <c r="D20" s="47">
        <v>666086665</v>
      </c>
      <c r="E20" s="47">
        <f>'2.sz.tábla'!E40</f>
        <v>1004786589</v>
      </c>
      <c r="F20" s="47">
        <f>'2.sz.tábla'!H40</f>
        <v>1075872555</v>
      </c>
      <c r="G20" s="47">
        <f>'2.sz.tábla'!K40</f>
        <v>1147119028</v>
      </c>
      <c r="H20" s="47">
        <f>'2.sz.tábla'!N40</f>
        <v>1205834682</v>
      </c>
      <c r="I20" s="252">
        <f>'2.sz.tábla'!Q40</f>
        <v>731301094</v>
      </c>
    </row>
    <row r="21" spans="1:11" s="3" customFormat="1" x14ac:dyDescent="0.25">
      <c r="A21" s="256" t="s">
        <v>2</v>
      </c>
      <c r="B21" s="19" t="s">
        <v>53</v>
      </c>
      <c r="C21" s="48" t="s">
        <v>101</v>
      </c>
      <c r="D21" s="49">
        <v>688622686</v>
      </c>
      <c r="E21" s="49">
        <f>E22</f>
        <v>768844473</v>
      </c>
      <c r="F21" s="49">
        <f t="shared" ref="F21:I21" si="2">F22</f>
        <v>789233202</v>
      </c>
      <c r="G21" s="49">
        <f t="shared" si="2"/>
        <v>792125432</v>
      </c>
      <c r="H21" s="49">
        <f t="shared" si="2"/>
        <v>794702308</v>
      </c>
      <c r="I21" s="253">
        <f t="shared" si="2"/>
        <v>794856277</v>
      </c>
    </row>
    <row r="22" spans="1:11" x14ac:dyDescent="0.25">
      <c r="A22" s="257" t="s">
        <v>3</v>
      </c>
      <c r="B22" s="20" t="s">
        <v>102</v>
      </c>
      <c r="C22" s="2"/>
      <c r="D22" s="43">
        <v>688622686</v>
      </c>
      <c r="E22" s="43">
        <f>E23+E24+E25</f>
        <v>768844473</v>
      </c>
      <c r="F22" s="4">
        <f t="shared" ref="F22:G22" si="3">F23+F24+F25</f>
        <v>789233202</v>
      </c>
      <c r="G22" s="4">
        <f t="shared" si="3"/>
        <v>792125432</v>
      </c>
      <c r="H22" s="4">
        <f>H23+H24+H25</f>
        <v>794702308</v>
      </c>
      <c r="I22" s="6">
        <f>I23+I24+I25</f>
        <v>794856277</v>
      </c>
    </row>
    <row r="23" spans="1:11" x14ac:dyDescent="0.25">
      <c r="A23" s="257" t="s">
        <v>4</v>
      </c>
      <c r="B23" s="20" t="s">
        <v>175</v>
      </c>
      <c r="C23" s="2"/>
      <c r="D23" s="43">
        <v>31761084</v>
      </c>
      <c r="E23" s="43">
        <v>26961084</v>
      </c>
      <c r="F23" s="43">
        <v>26961084</v>
      </c>
      <c r="G23" s="43">
        <v>26961084</v>
      </c>
      <c r="H23" s="239">
        <v>26961084</v>
      </c>
      <c r="I23" s="259">
        <v>26961084</v>
      </c>
    </row>
    <row r="24" spans="1:11" x14ac:dyDescent="0.25">
      <c r="A24" s="257" t="s">
        <v>5</v>
      </c>
      <c r="B24" s="20" t="s">
        <v>103</v>
      </c>
      <c r="C24" s="2"/>
      <c r="D24" s="43">
        <v>23526795</v>
      </c>
      <c r="E24" s="43">
        <v>24343673</v>
      </c>
      <c r="F24" s="43">
        <v>24343673</v>
      </c>
      <c r="G24" s="43">
        <v>24343673</v>
      </c>
      <c r="H24" s="239">
        <v>24343673</v>
      </c>
      <c r="I24" s="259">
        <v>24343673</v>
      </c>
    </row>
    <row r="25" spans="1:11" x14ac:dyDescent="0.25">
      <c r="A25" s="257" t="s">
        <v>6</v>
      </c>
      <c r="B25" s="20" t="s">
        <v>104</v>
      </c>
      <c r="C25" s="2"/>
      <c r="D25" s="43">
        <v>633334807</v>
      </c>
      <c r="E25" s="43">
        <v>717539716</v>
      </c>
      <c r="F25" s="43">
        <v>737928445</v>
      </c>
      <c r="G25" s="43">
        <v>740820675</v>
      </c>
      <c r="H25" s="239">
        <v>743397551</v>
      </c>
      <c r="I25" s="259">
        <v>743551520</v>
      </c>
    </row>
    <row r="26" spans="1:11" s="37" customFormat="1" ht="15.75" thickBot="1" x14ac:dyDescent="0.3">
      <c r="A26" s="258" t="s">
        <v>7</v>
      </c>
      <c r="B26" s="21" t="s">
        <v>152</v>
      </c>
      <c r="C26" s="50"/>
      <c r="D26" s="51">
        <v>1354709351</v>
      </c>
      <c r="E26" s="51">
        <f>E20+E21</f>
        <v>1773631062</v>
      </c>
      <c r="F26" s="51">
        <f>F20+F21</f>
        <v>1865105757</v>
      </c>
      <c r="G26" s="51">
        <f>G20+G21</f>
        <v>1939244460</v>
      </c>
      <c r="H26" s="51">
        <f>H20+H21</f>
        <v>2000536990</v>
      </c>
      <c r="I26" s="254">
        <f>I20+I21</f>
        <v>1526157371</v>
      </c>
      <c r="K26" s="240">
        <f>H14-H26</f>
        <v>0</v>
      </c>
    </row>
    <row r="28" spans="1:11" ht="15.75" thickBot="1" x14ac:dyDescent="0.3"/>
    <row r="29" spans="1:11" ht="15.75" thickBot="1" x14ac:dyDescent="0.3">
      <c r="A29" s="27" t="s">
        <v>1</v>
      </c>
      <c r="B29" s="28" t="s">
        <v>157</v>
      </c>
      <c r="C29" s="28"/>
      <c r="D29" s="225">
        <f t="shared" ref="D29:I29" si="4">D8-D20</f>
        <v>494310192</v>
      </c>
      <c r="E29" s="44">
        <f t="shared" si="4"/>
        <v>548844473</v>
      </c>
      <c r="F29" s="44">
        <f t="shared" si="4"/>
        <v>565295910</v>
      </c>
      <c r="G29" s="44">
        <f t="shared" si="4"/>
        <v>582321993</v>
      </c>
      <c r="H29" s="44">
        <f t="shared" si="4"/>
        <v>584898869</v>
      </c>
      <c r="I29" s="44">
        <f t="shared" si="4"/>
        <v>855764869</v>
      </c>
    </row>
  </sheetData>
  <mergeCells count="8">
    <mergeCell ref="A1:I1"/>
    <mergeCell ref="A2:I2"/>
    <mergeCell ref="A3:I3"/>
    <mergeCell ref="A19:B19"/>
    <mergeCell ref="A7:B7"/>
    <mergeCell ref="A18:I18"/>
    <mergeCell ref="A6:I6"/>
    <mergeCell ref="B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J31" sqref="J31"/>
    </sheetView>
  </sheetViews>
  <sheetFormatPr defaultRowHeight="15" x14ac:dyDescent="0.25"/>
  <cols>
    <col min="1" max="1" width="6.5703125" bestFit="1" customWidth="1"/>
    <col min="2" max="2" width="27" bestFit="1" customWidth="1"/>
    <col min="3" max="3" width="20.7109375" bestFit="1" customWidth="1"/>
    <col min="4" max="4" width="20" customWidth="1"/>
    <col min="5" max="8" width="18.7109375" customWidth="1"/>
    <col min="9" max="9" width="15.28515625" customWidth="1"/>
    <col min="10" max="10" width="14.28515625" customWidth="1"/>
    <col min="11" max="11" width="16.140625" customWidth="1"/>
    <col min="12" max="12" width="14.85546875" customWidth="1"/>
    <col min="13" max="13" width="16" customWidth="1"/>
  </cols>
  <sheetData>
    <row r="1" spans="1:13" x14ac:dyDescent="0.25">
      <c r="A1" s="415" t="s">
        <v>411</v>
      </c>
      <c r="B1" s="415"/>
      <c r="C1" s="415"/>
      <c r="D1" s="415"/>
      <c r="E1" s="415"/>
      <c r="F1" s="452"/>
      <c r="G1" s="452"/>
      <c r="H1" s="452"/>
      <c r="I1" s="452"/>
      <c r="J1" s="452"/>
      <c r="K1" s="452"/>
      <c r="L1" s="452"/>
      <c r="M1" s="452"/>
    </row>
    <row r="2" spans="1:13" x14ac:dyDescent="0.25">
      <c r="A2" s="453" t="s">
        <v>394</v>
      </c>
      <c r="B2" s="453"/>
      <c r="C2" s="453"/>
      <c r="D2" s="453"/>
      <c r="E2" s="453"/>
      <c r="F2" s="452"/>
      <c r="G2" s="452"/>
      <c r="H2" s="452"/>
      <c r="I2" s="452"/>
      <c r="J2" s="452"/>
      <c r="K2" s="452"/>
      <c r="L2" s="452"/>
      <c r="M2" s="452"/>
    </row>
    <row r="3" spans="1:13" x14ac:dyDescent="0.25">
      <c r="A3" s="251"/>
    </row>
    <row r="4" spans="1:13" ht="15.75" x14ac:dyDescent="0.25">
      <c r="A4" s="454" t="s">
        <v>447</v>
      </c>
      <c r="B4" s="454"/>
      <c r="C4" s="454"/>
      <c r="D4" s="454"/>
      <c r="E4" s="454"/>
      <c r="F4" s="455"/>
      <c r="G4" s="455"/>
      <c r="H4" s="455"/>
      <c r="I4" s="455"/>
      <c r="J4" s="455"/>
      <c r="K4" s="455"/>
      <c r="L4" s="455"/>
      <c r="M4" s="455"/>
    </row>
    <row r="8" spans="1:13" ht="15.75" thickBot="1" x14ac:dyDescent="0.3"/>
    <row r="9" spans="1:13" ht="15" customHeight="1" x14ac:dyDescent="0.25">
      <c r="A9" s="585" t="s">
        <v>395</v>
      </c>
      <c r="B9" s="586" t="s">
        <v>396</v>
      </c>
      <c r="C9" s="586" t="s">
        <v>58</v>
      </c>
      <c r="D9" s="586" t="s">
        <v>397</v>
      </c>
      <c r="E9" s="586" t="s">
        <v>441</v>
      </c>
      <c r="F9" s="587" t="s">
        <v>398</v>
      </c>
      <c r="G9" s="588"/>
      <c r="H9" s="589"/>
      <c r="I9" s="590" t="s">
        <v>399</v>
      </c>
      <c r="J9" s="586" t="s">
        <v>400</v>
      </c>
      <c r="K9" s="586" t="s">
        <v>401</v>
      </c>
      <c r="L9" s="586" t="s">
        <v>442</v>
      </c>
      <c r="M9" s="591" t="s">
        <v>402</v>
      </c>
    </row>
    <row r="10" spans="1:13" x14ac:dyDescent="0.25">
      <c r="A10" s="592"/>
      <c r="B10" s="593"/>
      <c r="C10" s="593"/>
      <c r="D10" s="593"/>
      <c r="E10" s="593"/>
      <c r="F10" s="594"/>
      <c r="G10" s="595"/>
      <c r="H10" s="596"/>
      <c r="I10" s="597"/>
      <c r="J10" s="593"/>
      <c r="K10" s="593"/>
      <c r="L10" s="593"/>
      <c r="M10" s="598"/>
    </row>
    <row r="11" spans="1:13" x14ac:dyDescent="0.25">
      <c r="A11" s="338"/>
      <c r="B11" s="339"/>
      <c r="C11" s="339"/>
      <c r="D11" s="339"/>
      <c r="E11" s="339"/>
      <c r="F11" s="339" t="s">
        <v>349</v>
      </c>
      <c r="G11" s="340" t="s">
        <v>384</v>
      </c>
      <c r="H11" s="340" t="s">
        <v>204</v>
      </c>
      <c r="I11" s="339"/>
      <c r="J11" s="339"/>
      <c r="K11" s="339"/>
      <c r="L11" s="339"/>
      <c r="M11" s="341"/>
    </row>
    <row r="12" spans="1:13" x14ac:dyDescent="0.25">
      <c r="A12" s="298" t="s">
        <v>1</v>
      </c>
      <c r="B12" s="299" t="s">
        <v>403</v>
      </c>
      <c r="C12" s="299" t="s">
        <v>404</v>
      </c>
      <c r="D12" s="300">
        <v>80000000</v>
      </c>
      <c r="E12" s="300">
        <v>25016000</v>
      </c>
      <c r="F12" s="300">
        <v>8352000</v>
      </c>
      <c r="G12" s="300">
        <v>8352000</v>
      </c>
      <c r="H12" s="300">
        <v>8352000</v>
      </c>
      <c r="I12" s="300">
        <v>8352000</v>
      </c>
      <c r="J12" s="300">
        <v>8312000</v>
      </c>
      <c r="K12" s="300"/>
      <c r="L12" s="300">
        <v>0</v>
      </c>
      <c r="M12" s="259"/>
    </row>
    <row r="13" spans="1:13" x14ac:dyDescent="0.25">
      <c r="A13" s="298" t="s">
        <v>2</v>
      </c>
      <c r="B13" s="299" t="s">
        <v>405</v>
      </c>
      <c r="C13" s="299" t="s">
        <v>406</v>
      </c>
      <c r="D13" s="300">
        <v>44400000</v>
      </c>
      <c r="E13" s="300">
        <v>1200000</v>
      </c>
      <c r="F13" s="300">
        <v>1200000</v>
      </c>
      <c r="G13" s="300"/>
      <c r="H13" s="300"/>
      <c r="I13" s="300"/>
      <c r="J13" s="300"/>
      <c r="K13" s="300">
        <v>0</v>
      </c>
      <c r="L13" s="300">
        <v>0</v>
      </c>
      <c r="M13" s="259"/>
    </row>
    <row r="14" spans="1:13" x14ac:dyDescent="0.25">
      <c r="A14" s="298" t="s">
        <v>3</v>
      </c>
      <c r="B14" s="299" t="s">
        <v>407</v>
      </c>
      <c r="C14" s="299" t="s">
        <v>408</v>
      </c>
      <c r="D14" s="300">
        <v>60000000</v>
      </c>
      <c r="E14" s="300">
        <v>30000000</v>
      </c>
      <c r="F14" s="300">
        <v>7500000</v>
      </c>
      <c r="G14" s="300">
        <v>7500000</v>
      </c>
      <c r="H14" s="300">
        <v>7500000</v>
      </c>
      <c r="I14" s="300">
        <v>7500000</v>
      </c>
      <c r="J14" s="300">
        <v>7500000</v>
      </c>
      <c r="K14" s="300">
        <v>7500000</v>
      </c>
      <c r="L14" s="300"/>
      <c r="M14" s="259">
        <v>0</v>
      </c>
    </row>
    <row r="15" spans="1:13" x14ac:dyDescent="0.25">
      <c r="A15" s="298" t="s">
        <v>4</v>
      </c>
      <c r="B15" s="299" t="s">
        <v>409</v>
      </c>
      <c r="C15" s="299" t="s">
        <v>410</v>
      </c>
      <c r="D15" s="300">
        <v>79272586</v>
      </c>
      <c r="E15" s="300">
        <v>51196762</v>
      </c>
      <c r="F15" s="300">
        <v>9909084</v>
      </c>
      <c r="G15" s="300">
        <v>9909084</v>
      </c>
      <c r="H15" s="300">
        <v>9909084</v>
      </c>
      <c r="I15" s="300">
        <v>9909084</v>
      </c>
      <c r="J15" s="300">
        <v>9909084</v>
      </c>
      <c r="K15" s="300">
        <v>9909084</v>
      </c>
      <c r="L15" s="300">
        <v>9909084</v>
      </c>
      <c r="M15" s="259">
        <v>825671</v>
      </c>
    </row>
    <row r="16" spans="1:13" x14ac:dyDescent="0.25">
      <c r="A16" s="298"/>
      <c r="B16" s="299"/>
      <c r="C16" s="299"/>
      <c r="D16" s="300"/>
      <c r="E16" s="300"/>
      <c r="F16" s="300"/>
      <c r="G16" s="300"/>
      <c r="H16" s="300"/>
      <c r="I16" s="300"/>
      <c r="J16" s="300"/>
      <c r="K16" s="300"/>
      <c r="L16" s="300"/>
      <c r="M16" s="259"/>
    </row>
    <row r="17" spans="1:13" x14ac:dyDescent="0.25">
      <c r="A17" s="298"/>
      <c r="B17" s="299"/>
      <c r="C17" s="299"/>
      <c r="D17" s="300"/>
      <c r="E17" s="300"/>
      <c r="F17" s="300"/>
      <c r="G17" s="300"/>
      <c r="H17" s="300"/>
      <c r="I17" s="300"/>
      <c r="J17" s="300"/>
      <c r="K17" s="300"/>
      <c r="L17" s="300"/>
      <c r="M17" s="259"/>
    </row>
    <row r="18" spans="1:13" ht="15.75" thickBot="1" x14ac:dyDescent="0.3">
      <c r="A18" s="311"/>
      <c r="B18" s="312"/>
      <c r="C18" s="312"/>
      <c r="D18" s="342"/>
      <c r="E18" s="342"/>
      <c r="F18" s="342"/>
      <c r="G18" s="342"/>
      <c r="H18" s="342"/>
      <c r="I18" s="342"/>
      <c r="J18" s="342"/>
      <c r="K18" s="342"/>
      <c r="L18" s="342"/>
      <c r="M18" s="343"/>
    </row>
  </sheetData>
  <mergeCells count="14">
    <mergeCell ref="J9:J10"/>
    <mergeCell ref="K9:K10"/>
    <mergeCell ref="L9:L10"/>
    <mergeCell ref="M9:M10"/>
    <mergeCell ref="A1:M1"/>
    <mergeCell ref="A2:M2"/>
    <mergeCell ref="A4:M4"/>
    <mergeCell ref="A9:A10"/>
    <mergeCell ref="B9:B10"/>
    <mergeCell ref="C9:C10"/>
    <mergeCell ref="D9:D10"/>
    <mergeCell ref="E9:E10"/>
    <mergeCell ref="F9:H10"/>
    <mergeCell ref="I9:I10"/>
  </mergeCells>
  <pageMargins left="0.7" right="0.7" top="0.75" bottom="0.75" header="0.3" footer="0.3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workbookViewId="0">
      <selection activeCell="A6" sqref="A6:L7"/>
    </sheetView>
  </sheetViews>
  <sheetFormatPr defaultRowHeight="15" x14ac:dyDescent="0.25"/>
  <cols>
    <col min="1" max="1" width="40.7109375" customWidth="1"/>
    <col min="2" max="2" width="21.140625" style="42" bestFit="1" customWidth="1"/>
    <col min="3" max="3" width="19.5703125" customWidth="1"/>
    <col min="4" max="5" width="21.140625" style="42" bestFit="1" customWidth="1"/>
    <col min="6" max="6" width="21.140625" bestFit="1" customWidth="1"/>
    <col min="7" max="7" width="39.5703125" customWidth="1"/>
    <col min="8" max="8" width="20.28515625" style="42" bestFit="1" customWidth="1"/>
    <col min="9" max="9" width="17.7109375" style="42" customWidth="1"/>
    <col min="10" max="10" width="21.140625" style="42" bestFit="1" customWidth="1"/>
    <col min="11" max="11" width="22.42578125" style="42" bestFit="1" customWidth="1"/>
    <col min="12" max="12" width="19.42578125" bestFit="1" customWidth="1"/>
  </cols>
  <sheetData>
    <row r="1" spans="1:14" ht="18.75" x14ac:dyDescent="0.3">
      <c r="A1" s="418" t="s">
        <v>206</v>
      </c>
      <c r="B1" s="418"/>
      <c r="C1" s="418"/>
      <c r="D1" s="418"/>
      <c r="E1" s="418"/>
      <c r="F1" s="419"/>
      <c r="G1" s="419"/>
      <c r="H1" s="419"/>
      <c r="I1" s="419"/>
      <c r="J1" s="419"/>
      <c r="K1" s="419"/>
      <c r="L1" s="419"/>
      <c r="M1" s="5"/>
      <c r="N1" s="5"/>
    </row>
    <row r="2" spans="1:14" ht="18.75" x14ac:dyDescent="0.3">
      <c r="A2" s="417" t="s">
        <v>202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</row>
    <row r="3" spans="1:14" ht="18.75" x14ac:dyDescent="0.3">
      <c r="A3" s="8"/>
      <c r="B3" s="61"/>
      <c r="C3" s="8"/>
      <c r="D3" s="61"/>
      <c r="E3" s="61"/>
      <c r="F3" s="8"/>
      <c r="G3" s="8"/>
      <c r="H3" s="61"/>
      <c r="I3" s="61"/>
      <c r="J3" s="61"/>
      <c r="K3" s="61"/>
      <c r="L3" s="8"/>
    </row>
    <row r="4" spans="1:14" ht="18.75" x14ac:dyDescent="0.3">
      <c r="A4" s="417" t="s">
        <v>203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</row>
    <row r="5" spans="1:14" ht="15.75" thickBot="1" x14ac:dyDescent="0.3"/>
    <row r="6" spans="1:14" ht="15.75" x14ac:dyDescent="0.25">
      <c r="A6" s="523" t="s">
        <v>56</v>
      </c>
      <c r="B6" s="524"/>
      <c r="C6" s="524"/>
      <c r="D6" s="524"/>
      <c r="E6" s="524"/>
      <c r="F6" s="525"/>
      <c r="G6" s="523" t="s">
        <v>57</v>
      </c>
      <c r="H6" s="526"/>
      <c r="I6" s="526"/>
      <c r="J6" s="526"/>
      <c r="K6" s="526"/>
      <c r="L6" s="525"/>
    </row>
    <row r="7" spans="1:14" ht="20.25" customHeight="1" thickBot="1" x14ac:dyDescent="0.3">
      <c r="A7" s="527" t="s">
        <v>58</v>
      </c>
      <c r="B7" s="528" t="s">
        <v>0</v>
      </c>
      <c r="C7" s="529" t="s">
        <v>62</v>
      </c>
      <c r="D7" s="528" t="s">
        <v>63</v>
      </c>
      <c r="E7" s="528" t="s">
        <v>73</v>
      </c>
      <c r="F7" s="530" t="s">
        <v>205</v>
      </c>
      <c r="G7" s="527" t="s">
        <v>58</v>
      </c>
      <c r="H7" s="528" t="s">
        <v>0</v>
      </c>
      <c r="I7" s="528" t="s">
        <v>62</v>
      </c>
      <c r="J7" s="528" t="s">
        <v>63</v>
      </c>
      <c r="K7" s="528" t="s">
        <v>73</v>
      </c>
      <c r="L7" s="530" t="s">
        <v>205</v>
      </c>
    </row>
    <row r="8" spans="1:14" ht="15.75" x14ac:dyDescent="0.25">
      <c r="A8" s="9" t="s">
        <v>59</v>
      </c>
      <c r="B8" s="62">
        <f>B9+B12+B13+B16+B21+B22+B25</f>
        <v>1553631062</v>
      </c>
      <c r="C8" s="62">
        <f t="shared" ref="C8:E8" si="0">C9+C12+C13+C16+C21+C22+C25</f>
        <v>1641168465</v>
      </c>
      <c r="D8" s="62">
        <f t="shared" si="0"/>
        <v>1729441021</v>
      </c>
      <c r="E8" s="62">
        <f t="shared" si="0"/>
        <v>1790733551</v>
      </c>
      <c r="F8" s="260">
        <f>F9+F12+F13+F16+F21+F22+F25</f>
        <v>1587065963</v>
      </c>
      <c r="G8" s="267" t="s">
        <v>60</v>
      </c>
      <c r="H8" s="268">
        <f>H9+H15</f>
        <v>1004786589</v>
      </c>
      <c r="I8" s="268">
        <f t="shared" ref="I8:L8" si="1">I9+I15</f>
        <v>1075872555</v>
      </c>
      <c r="J8" s="268">
        <f t="shared" si="1"/>
        <v>1147119028</v>
      </c>
      <c r="K8" s="268">
        <f t="shared" si="1"/>
        <v>1205834682</v>
      </c>
      <c r="L8" s="269">
        <f t="shared" si="1"/>
        <v>731301094</v>
      </c>
    </row>
    <row r="9" spans="1:14" ht="30" customHeight="1" x14ac:dyDescent="0.25">
      <c r="A9" s="10" t="s">
        <v>124</v>
      </c>
      <c r="B9" s="68">
        <f>B10+B11</f>
        <v>759784606</v>
      </c>
      <c r="C9" s="188">
        <f t="shared" ref="C9:F9" si="2">C10+C11</f>
        <v>827767595</v>
      </c>
      <c r="D9" s="188">
        <f t="shared" si="2"/>
        <v>838235065</v>
      </c>
      <c r="E9" s="188">
        <f t="shared" ref="E9" si="3">E10+E11</f>
        <v>824963580</v>
      </c>
      <c r="F9" s="264">
        <f t="shared" si="2"/>
        <v>824948593</v>
      </c>
      <c r="G9" s="14" t="s">
        <v>40</v>
      </c>
      <c r="H9" s="72">
        <f>H10+H11+H12+H13+H14</f>
        <v>270230955</v>
      </c>
      <c r="I9" s="72">
        <f>I10+I11+I12+I13+I14</f>
        <v>335458995</v>
      </c>
      <c r="J9" s="72">
        <f t="shared" ref="J9:L9" si="4">J10+J11+J12+J13+J14</f>
        <v>382656347</v>
      </c>
      <c r="K9" s="72">
        <f t="shared" si="4"/>
        <v>431065553</v>
      </c>
      <c r="L9" s="261">
        <f t="shared" si="4"/>
        <v>350073773</v>
      </c>
    </row>
    <row r="10" spans="1:14" ht="13.5" customHeight="1" x14ac:dyDescent="0.25">
      <c r="A10" s="12" t="s">
        <v>128</v>
      </c>
      <c r="B10" s="63">
        <f>'1.sz.tábla'!E10</f>
        <v>734669522</v>
      </c>
      <c r="C10" s="63">
        <f>'1.sz.tábla'!H10</f>
        <v>771242363</v>
      </c>
      <c r="D10" s="63">
        <f>'1.sz.tábla'!K10</f>
        <v>781709833</v>
      </c>
      <c r="E10" s="63">
        <f>'1.sz.tábla'!N10</f>
        <v>781080385</v>
      </c>
      <c r="F10" s="63">
        <f>'1.sz.tábla'!Q10</f>
        <v>781080385</v>
      </c>
      <c r="G10" s="12" t="s">
        <v>41</v>
      </c>
      <c r="H10" s="71">
        <f>'2.sz.tábla'!E10</f>
        <v>103072240</v>
      </c>
      <c r="I10" s="71">
        <f>'2.sz.tábla'!H10</f>
        <v>140609083</v>
      </c>
      <c r="J10" s="71">
        <f>'2.sz.tábla'!K10</f>
        <v>142782345</v>
      </c>
      <c r="K10" s="71">
        <f>'2.sz.tábla'!N10</f>
        <v>130140308</v>
      </c>
      <c r="L10" s="261">
        <f>'2.sz.tábla'!Q10</f>
        <v>119481686</v>
      </c>
    </row>
    <row r="11" spans="1:14" ht="28.5" customHeight="1" x14ac:dyDescent="0.25">
      <c r="A11" s="13" t="s">
        <v>129</v>
      </c>
      <c r="B11" s="64">
        <f>'1.sz.tábla'!E18</f>
        <v>25115084</v>
      </c>
      <c r="C11" s="64">
        <f>'1.sz.tábla'!H18</f>
        <v>56525232</v>
      </c>
      <c r="D11" s="64">
        <f>'1.sz.tábla'!K18</f>
        <v>56525232</v>
      </c>
      <c r="E11" s="64">
        <f>'1.sz.tábla'!N18</f>
        <v>43883195</v>
      </c>
      <c r="F11" s="64">
        <f>'1.sz.tábla'!Q18</f>
        <v>43868208</v>
      </c>
      <c r="G11" s="12" t="s">
        <v>61</v>
      </c>
      <c r="H11" s="71">
        <f>'2.sz.tábla'!E13</f>
        <v>14491199</v>
      </c>
      <c r="I11" s="71">
        <f>'2.sz.tábla'!H13</f>
        <v>19346698</v>
      </c>
      <c r="J11" s="71">
        <f>'2.sz.tábla'!K13</f>
        <v>19248174</v>
      </c>
      <c r="K11" s="71">
        <f>'2.sz.tábla'!N13</f>
        <v>18416534</v>
      </c>
      <c r="L11" s="261">
        <f>'2.sz.tábla'!Q13</f>
        <v>13831379</v>
      </c>
    </row>
    <row r="12" spans="1:14" ht="31.5" x14ac:dyDescent="0.25">
      <c r="A12" s="10" t="s">
        <v>125</v>
      </c>
      <c r="B12" s="70">
        <f>'1.sz.tábla'!E22</f>
        <v>546638456</v>
      </c>
      <c r="C12" s="70">
        <f>'1.sz.tábla'!H22</f>
        <v>546638456</v>
      </c>
      <c r="D12" s="70">
        <f>'1.sz.tábla'!K22</f>
        <v>546638456</v>
      </c>
      <c r="E12" s="70">
        <f>'1.sz.tábla'!L22</f>
        <v>546638456</v>
      </c>
      <c r="F12" s="70">
        <f>'1.sz.tábla'!Q22</f>
        <v>360137180</v>
      </c>
      <c r="G12" s="12" t="s">
        <v>43</v>
      </c>
      <c r="H12" s="71">
        <f>'2.sz.tábla'!E14</f>
        <v>135876550</v>
      </c>
      <c r="I12" s="71">
        <f>'2.sz.tábla'!H14</f>
        <v>150919410</v>
      </c>
      <c r="J12" s="71">
        <f>'2.sz.tábla'!K14</f>
        <v>165060548</v>
      </c>
      <c r="K12" s="71">
        <f>'2.sz.tábla'!N14</f>
        <v>207649146</v>
      </c>
      <c r="L12" s="261">
        <f>'2.sz.tábla'!Q14</f>
        <v>193954105</v>
      </c>
    </row>
    <row r="13" spans="1:14" ht="15.75" x14ac:dyDescent="0.25">
      <c r="A13" s="14" t="s">
        <v>22</v>
      </c>
      <c r="B13" s="70">
        <f>B14+B15</f>
        <v>179650000</v>
      </c>
      <c r="C13" s="70">
        <f>C14+C15</f>
        <v>179650000</v>
      </c>
      <c r="D13" s="70">
        <f>D14+D15</f>
        <v>220847086</v>
      </c>
      <c r="E13" s="70">
        <f>E14+E15</f>
        <v>252373818</v>
      </c>
      <c r="F13" s="70">
        <f>F14+F15</f>
        <v>252353818</v>
      </c>
      <c r="G13" s="12" t="s">
        <v>127</v>
      </c>
      <c r="H13" s="71">
        <f>'2.sz.tábla'!E20</f>
        <v>5070000</v>
      </c>
      <c r="I13" s="71">
        <f>'2.sz.tábla'!H20</f>
        <v>5070000</v>
      </c>
      <c r="J13" s="71">
        <f>'2.sz.tábla'!K20</f>
        <v>5183818</v>
      </c>
      <c r="K13" s="71">
        <f>'2.sz.tábla'!N20</f>
        <v>6189438</v>
      </c>
      <c r="L13" s="261">
        <f>'2.sz.tábla'!Q20</f>
        <v>5568303</v>
      </c>
    </row>
    <row r="14" spans="1:14" ht="15.75" x14ac:dyDescent="0.25">
      <c r="A14" s="15" t="s">
        <v>81</v>
      </c>
      <c r="B14" s="64">
        <f>'1.sz.tábla'!E26</f>
        <v>178000000</v>
      </c>
      <c r="C14" s="64">
        <f>'1.sz.tábla'!H26</f>
        <v>178000000</v>
      </c>
      <c r="D14" s="64">
        <f>'1.sz.tábla'!K26</f>
        <v>219000000</v>
      </c>
      <c r="E14" s="64">
        <f>'1.sz.tábla'!N26</f>
        <v>248892819</v>
      </c>
      <c r="F14" s="64">
        <f>'1.sz.tábla'!Q26</f>
        <v>248892819</v>
      </c>
      <c r="G14" s="12" t="s">
        <v>45</v>
      </c>
      <c r="H14" s="71">
        <f>'2.sz.tábla'!E23</f>
        <v>11720966</v>
      </c>
      <c r="I14" s="71">
        <f>'2.sz.tábla'!H23</f>
        <v>19513804</v>
      </c>
      <c r="J14" s="71">
        <f>'2.sz.tábla'!K23</f>
        <v>50381462</v>
      </c>
      <c r="K14" s="71">
        <f>'2.sz.tábla'!N23</f>
        <v>68670127</v>
      </c>
      <c r="L14" s="261">
        <f>'2.sz.tábla'!Q23</f>
        <v>17238300</v>
      </c>
    </row>
    <row r="15" spans="1:14" ht="15.75" x14ac:dyDescent="0.25">
      <c r="A15" s="15" t="s">
        <v>77</v>
      </c>
      <c r="B15" s="64">
        <f>'1.sz.tábla'!E29</f>
        <v>1650000</v>
      </c>
      <c r="C15" s="64">
        <f>'1.sz.tábla'!H29</f>
        <v>1650000</v>
      </c>
      <c r="D15" s="64">
        <f>'1.sz.tábla'!K29</f>
        <v>1847086</v>
      </c>
      <c r="E15" s="64">
        <f>'1.sz.tábla'!N29</f>
        <v>3480999</v>
      </c>
      <c r="F15" s="64">
        <f>'1.sz.tábla'!Q29</f>
        <v>3460999</v>
      </c>
      <c r="G15" s="14" t="s">
        <v>135</v>
      </c>
      <c r="H15" s="72">
        <f>H16+H17+H18</f>
        <v>734555634</v>
      </c>
      <c r="I15" s="72">
        <f t="shared" ref="I15:L15" si="5">I16+I17+I18</f>
        <v>740413560</v>
      </c>
      <c r="J15" s="72">
        <f t="shared" si="5"/>
        <v>764462681</v>
      </c>
      <c r="K15" s="72">
        <f t="shared" si="5"/>
        <v>774769129</v>
      </c>
      <c r="L15" s="265">
        <f t="shared" si="5"/>
        <v>381227321</v>
      </c>
    </row>
    <row r="16" spans="1:14" ht="15.75" x14ac:dyDescent="0.25">
      <c r="A16" s="14" t="s">
        <v>126</v>
      </c>
      <c r="B16" s="70">
        <f>B17+B18+B19+B20</f>
        <v>67558000</v>
      </c>
      <c r="C16" s="70">
        <f>C17+C18+C19+C20</f>
        <v>80512414</v>
      </c>
      <c r="D16" s="70">
        <f>D17+D18+D19+D20</f>
        <v>97512414</v>
      </c>
      <c r="E16" s="70">
        <f>E17+E18+E19+E20</f>
        <v>140549697</v>
      </c>
      <c r="F16" s="70">
        <f>F17+F18+F19+F20</f>
        <v>121893372</v>
      </c>
      <c r="G16" s="12" t="s">
        <v>46</v>
      </c>
      <c r="H16" s="71">
        <f>'2.sz.tábla'!E28</f>
        <v>5646552</v>
      </c>
      <c r="I16" s="71">
        <f>'2.sz.tábla'!H28</f>
        <v>26871478</v>
      </c>
      <c r="J16" s="71">
        <f>'2.sz.tábla'!K28</f>
        <v>52707801</v>
      </c>
      <c r="K16" s="71">
        <f>'2.sz.tábla'!N28</f>
        <v>61432757</v>
      </c>
      <c r="L16" s="261">
        <f>'2.sz.tábla'!Q28</f>
        <v>49931783</v>
      </c>
    </row>
    <row r="17" spans="1:12" ht="15.75" x14ac:dyDescent="0.25">
      <c r="A17" s="15" t="s">
        <v>94</v>
      </c>
      <c r="B17" s="64">
        <f>'1.sz.tábla'!E33</f>
        <v>43480000</v>
      </c>
      <c r="C17" s="64">
        <f>'1.sz.tábla'!H33</f>
        <v>55982077</v>
      </c>
      <c r="D17" s="64">
        <f>'1.sz.tábla'!K33</f>
        <v>55982077</v>
      </c>
      <c r="E17" s="64">
        <f>'1.sz.tábla'!N33</f>
        <v>55982077</v>
      </c>
      <c r="F17" s="64">
        <f>'1.sz.tábla'!Q33</f>
        <v>44683681</v>
      </c>
      <c r="G17" s="12" t="s">
        <v>47</v>
      </c>
      <c r="H17" s="71">
        <f>'2.sz.tábla'!E34</f>
        <v>728909082</v>
      </c>
      <c r="I17" s="71">
        <f>'2.sz.tábla'!H34</f>
        <v>713542082</v>
      </c>
      <c r="J17" s="71">
        <f>'2.sz.tábla'!K34</f>
        <v>711754880</v>
      </c>
      <c r="K17" s="71">
        <f>'2.sz.tábla'!N34</f>
        <v>713336372</v>
      </c>
      <c r="L17" s="261">
        <f>'2.sz.tábla'!Q34</f>
        <v>331295538</v>
      </c>
    </row>
    <row r="18" spans="1:12" ht="15.75" x14ac:dyDescent="0.25">
      <c r="A18" s="15" t="s">
        <v>130</v>
      </c>
      <c r="B18" s="64">
        <f>'1.sz.tábla'!E35</f>
        <v>3000000</v>
      </c>
      <c r="C18" s="64">
        <f>'1.sz.tábla'!H35</f>
        <v>3000000</v>
      </c>
      <c r="D18" s="64">
        <f>'1.sz.tábla'!K35</f>
        <v>15000000</v>
      </c>
      <c r="E18" s="64">
        <f>'1.sz.tábla'!N35</f>
        <v>42510133</v>
      </c>
      <c r="F18" s="64">
        <f>'1.sz.tábla'!Q35</f>
        <v>42510133</v>
      </c>
      <c r="G18" s="12" t="s">
        <v>48</v>
      </c>
      <c r="H18" s="71">
        <f>'2.sz.tábla'!E38</f>
        <v>0</v>
      </c>
      <c r="I18" s="71">
        <f>'2.sz.tábla'!F38</f>
        <v>0</v>
      </c>
      <c r="J18" s="71">
        <f>'2.sz.tábla'!G38</f>
        <v>0</v>
      </c>
      <c r="K18" s="71"/>
      <c r="L18" s="261"/>
    </row>
    <row r="19" spans="1:12" ht="15.75" x14ac:dyDescent="0.25">
      <c r="A19" s="15" t="s">
        <v>96</v>
      </c>
      <c r="B19" s="64">
        <f>'1.sz.tábla'!E36</f>
        <v>9678000</v>
      </c>
      <c r="C19" s="64">
        <f>'1.sz.tábla'!H36</f>
        <v>10110000</v>
      </c>
      <c r="D19" s="64">
        <f>'1.sz.tábla'!K36</f>
        <v>15110000</v>
      </c>
      <c r="E19" s="64">
        <f>'1.sz.tábla'!N36</f>
        <v>24222496</v>
      </c>
      <c r="F19" s="64">
        <f>'1.sz.tábla'!Q36</f>
        <v>24222496</v>
      </c>
      <c r="G19" s="12"/>
      <c r="H19" s="71"/>
      <c r="I19" s="71"/>
      <c r="J19" s="71"/>
      <c r="K19" s="71"/>
      <c r="L19" s="11"/>
    </row>
    <row r="20" spans="1:12" ht="15.75" x14ac:dyDescent="0.25">
      <c r="A20" s="15" t="s">
        <v>97</v>
      </c>
      <c r="B20" s="64">
        <f>'1.sz.tábla'!E37</f>
        <v>11400000</v>
      </c>
      <c r="C20" s="64">
        <f>'1.sz.tábla'!H37</f>
        <v>11420337</v>
      </c>
      <c r="D20" s="64">
        <f>'1.sz.tábla'!K37</f>
        <v>11420337</v>
      </c>
      <c r="E20" s="64">
        <f>'1.sz.tábla'!N37</f>
        <v>17834991</v>
      </c>
      <c r="F20" s="64">
        <f>'1.sz.tábla'!Q37</f>
        <v>10477062</v>
      </c>
      <c r="G20" s="12"/>
      <c r="H20" s="71"/>
      <c r="I20" s="71"/>
      <c r="J20" s="71"/>
      <c r="K20" s="71"/>
      <c r="L20" s="11"/>
    </row>
    <row r="21" spans="1:12" ht="15.75" x14ac:dyDescent="0.25">
      <c r="A21" s="14" t="s">
        <v>83</v>
      </c>
      <c r="B21" s="64">
        <f>'1.sz.tábla'!E38</f>
        <v>0</v>
      </c>
      <c r="C21" s="70">
        <f>'1.sz.tábla'!H38</f>
        <v>1600000</v>
      </c>
      <c r="D21" s="70">
        <f>'1.sz.tábla'!K38</f>
        <v>1760000</v>
      </c>
      <c r="E21" s="70">
        <f>'1.sz.tábla'!N38</f>
        <v>1760000</v>
      </c>
      <c r="F21" s="70">
        <f>'1.sz.tábla'!Q38</f>
        <v>1760000</v>
      </c>
      <c r="G21" s="12"/>
      <c r="H21" s="71"/>
      <c r="I21" s="71"/>
      <c r="J21" s="71"/>
      <c r="K21" s="71"/>
      <c r="L21" s="11"/>
    </row>
    <row r="22" spans="1:12" ht="15.75" x14ac:dyDescent="0.25">
      <c r="A22" s="14" t="s">
        <v>87</v>
      </c>
      <c r="B22" s="64">
        <f>B23+B24</f>
        <v>0</v>
      </c>
      <c r="C22" s="64">
        <f t="shared" ref="C22:F22" si="6">C23+C24</f>
        <v>0</v>
      </c>
      <c r="D22" s="70">
        <f t="shared" si="6"/>
        <v>620000</v>
      </c>
      <c r="E22" s="70">
        <f t="shared" si="6"/>
        <v>620000</v>
      </c>
      <c r="F22" s="265">
        <f t="shared" si="6"/>
        <v>2145000</v>
      </c>
      <c r="G22" s="12"/>
      <c r="H22" s="71"/>
      <c r="I22" s="71"/>
      <c r="J22" s="71"/>
      <c r="K22" s="71"/>
      <c r="L22" s="11"/>
    </row>
    <row r="23" spans="1:12" ht="28.5" customHeight="1" x14ac:dyDescent="0.25">
      <c r="A23" s="13" t="s">
        <v>131</v>
      </c>
      <c r="B23" s="64">
        <f>'1.sz.tábla'!E41</f>
        <v>0</v>
      </c>
      <c r="C23" s="64">
        <f>'1.sz.tábla'!H41</f>
        <v>0</v>
      </c>
      <c r="D23" s="64">
        <f>'1.sz.tábla'!K41</f>
        <v>0</v>
      </c>
      <c r="E23" s="64">
        <f>'1.sz.tábla'!N41</f>
        <v>0</v>
      </c>
      <c r="F23" s="64">
        <f>'1.sz.tábla'!Q41</f>
        <v>0</v>
      </c>
      <c r="G23" s="12"/>
      <c r="H23" s="71"/>
      <c r="I23" s="71"/>
      <c r="J23" s="71"/>
      <c r="K23" s="71"/>
      <c r="L23" s="11"/>
    </row>
    <row r="24" spans="1:12" ht="30" customHeight="1" x14ac:dyDescent="0.25">
      <c r="A24" s="13" t="s">
        <v>132</v>
      </c>
      <c r="B24" s="64">
        <f>'1.sz.tábla'!E42</f>
        <v>0</v>
      </c>
      <c r="C24" s="64">
        <f>'1.sz.tábla'!H42</f>
        <v>0</v>
      </c>
      <c r="D24" s="64">
        <f>'1.sz.tábla'!K42</f>
        <v>620000</v>
      </c>
      <c r="E24" s="64">
        <f>'1.sz.tábla'!N42</f>
        <v>620000</v>
      </c>
      <c r="F24" s="64">
        <f>'1.sz.tábla'!Q42</f>
        <v>2145000</v>
      </c>
      <c r="G24" s="12"/>
      <c r="H24" s="71"/>
      <c r="I24" s="71"/>
      <c r="J24" s="71"/>
      <c r="K24" s="71"/>
      <c r="L24" s="11"/>
    </row>
    <row r="25" spans="1:12" ht="15.75" x14ac:dyDescent="0.25">
      <c r="A25" s="14" t="s">
        <v>88</v>
      </c>
      <c r="B25" s="64">
        <f>B26+B27</f>
        <v>0</v>
      </c>
      <c r="C25" s="70">
        <f t="shared" ref="C25:F25" si="7">C26+C27</f>
        <v>5000000</v>
      </c>
      <c r="D25" s="70">
        <f t="shared" si="7"/>
        <v>23828000</v>
      </c>
      <c r="E25" s="70">
        <f t="shared" si="7"/>
        <v>23828000</v>
      </c>
      <c r="F25" s="265">
        <f t="shared" si="7"/>
        <v>23828000</v>
      </c>
      <c r="G25" s="12"/>
      <c r="H25" s="71"/>
      <c r="I25" s="71"/>
      <c r="J25" s="71"/>
      <c r="K25" s="71"/>
      <c r="L25" s="11"/>
    </row>
    <row r="26" spans="1:12" ht="31.5" x14ac:dyDescent="0.25">
      <c r="A26" s="13" t="s">
        <v>133</v>
      </c>
      <c r="B26" s="64">
        <f>'1.sz.tábla'!E44</f>
        <v>0</v>
      </c>
      <c r="C26" s="64"/>
      <c r="D26" s="64"/>
      <c r="E26" s="64"/>
      <c r="F26" s="64"/>
      <c r="G26" s="12"/>
      <c r="H26" s="71"/>
      <c r="I26" s="71"/>
      <c r="J26" s="71"/>
      <c r="K26" s="71"/>
      <c r="L26" s="11"/>
    </row>
    <row r="27" spans="1:12" ht="31.5" x14ac:dyDescent="0.25">
      <c r="A27" s="13" t="s">
        <v>134</v>
      </c>
      <c r="B27" s="64">
        <f>'1.sz.tábla'!E45</f>
        <v>0</v>
      </c>
      <c r="C27" s="64">
        <f>'1.sz.tábla'!H43</f>
        <v>5000000</v>
      </c>
      <c r="D27" s="64">
        <f>'1.sz.tábla'!K43</f>
        <v>23828000</v>
      </c>
      <c r="E27" s="64">
        <f>'1.sz.tábla'!N43</f>
        <v>23828000</v>
      </c>
      <c r="F27" s="64">
        <f>'1.sz.tábla'!Q43</f>
        <v>23828000</v>
      </c>
      <c r="G27" s="12"/>
      <c r="H27" s="71"/>
      <c r="I27" s="71"/>
      <c r="J27" s="71"/>
      <c r="K27" s="71"/>
      <c r="L27" s="11"/>
    </row>
    <row r="28" spans="1:12" ht="15.75" x14ac:dyDescent="0.25">
      <c r="A28" s="12"/>
      <c r="B28" s="65"/>
      <c r="C28" s="65"/>
      <c r="D28" s="65"/>
      <c r="E28" s="65"/>
      <c r="F28" s="11"/>
      <c r="G28" s="12"/>
      <c r="H28" s="71"/>
      <c r="I28" s="71"/>
      <c r="J28" s="71"/>
      <c r="K28" s="71"/>
      <c r="L28" s="11"/>
    </row>
    <row r="29" spans="1:12" ht="15.75" x14ac:dyDescent="0.25">
      <c r="A29" s="12"/>
      <c r="B29" s="65"/>
      <c r="C29" s="65"/>
      <c r="D29" s="65"/>
      <c r="E29" s="65"/>
      <c r="F29" s="11"/>
      <c r="G29" s="12"/>
      <c r="H29" s="71"/>
      <c r="I29" s="71"/>
      <c r="J29" s="71"/>
      <c r="K29" s="71"/>
      <c r="L29" s="11"/>
    </row>
    <row r="30" spans="1:12" s="3" customFormat="1" ht="15.75" x14ac:dyDescent="0.25">
      <c r="A30" s="16" t="s">
        <v>176</v>
      </c>
      <c r="B30" s="66">
        <f>B31</f>
        <v>220000000</v>
      </c>
      <c r="C30" s="66">
        <f t="shared" ref="C30:F30" si="8">C31</f>
        <v>223937292</v>
      </c>
      <c r="D30" s="66">
        <f t="shared" si="8"/>
        <v>209803439</v>
      </c>
      <c r="E30" s="66">
        <f t="shared" si="8"/>
        <v>209803439</v>
      </c>
      <c r="F30" s="262">
        <f t="shared" si="8"/>
        <v>238873695</v>
      </c>
      <c r="G30" s="16" t="s">
        <v>136</v>
      </c>
      <c r="H30" s="72">
        <f>H31</f>
        <v>768844473</v>
      </c>
      <c r="I30" s="72">
        <f t="shared" ref="I30:L30" si="9">I31</f>
        <v>789233202</v>
      </c>
      <c r="J30" s="72">
        <f t="shared" si="9"/>
        <v>792125432</v>
      </c>
      <c r="K30" s="72">
        <f t="shared" si="9"/>
        <v>794702308</v>
      </c>
      <c r="L30" s="265">
        <f t="shared" si="9"/>
        <v>794856277</v>
      </c>
    </row>
    <row r="31" spans="1:12" s="3" customFormat="1" ht="15.75" x14ac:dyDescent="0.25">
      <c r="A31" s="14" t="s">
        <v>177</v>
      </c>
      <c r="B31" s="69">
        <f>B32+B33+B34</f>
        <v>220000000</v>
      </c>
      <c r="C31" s="66">
        <f t="shared" ref="C31:F31" si="10">C32+C33+C34</f>
        <v>223937292</v>
      </c>
      <c r="D31" s="66">
        <f t="shared" si="10"/>
        <v>209803439</v>
      </c>
      <c r="E31" s="66">
        <f t="shared" si="10"/>
        <v>209803439</v>
      </c>
      <c r="F31" s="262">
        <f t="shared" si="10"/>
        <v>238873695</v>
      </c>
      <c r="G31" s="14" t="s">
        <v>137</v>
      </c>
      <c r="H31" s="73">
        <f>H32+H33+H34</f>
        <v>768844473</v>
      </c>
      <c r="I31" s="72">
        <f t="shared" ref="I31:L31" si="11">I32+I33+I34</f>
        <v>789233202</v>
      </c>
      <c r="J31" s="72">
        <f t="shared" si="11"/>
        <v>792125432</v>
      </c>
      <c r="K31" s="72">
        <f t="shared" si="11"/>
        <v>794702308</v>
      </c>
      <c r="L31" s="265">
        <f t="shared" si="11"/>
        <v>794856277</v>
      </c>
    </row>
    <row r="32" spans="1:12" ht="28.5" customHeight="1" x14ac:dyDescent="0.25">
      <c r="A32" s="12" t="s">
        <v>138</v>
      </c>
      <c r="B32" s="65">
        <f>'3.sz.tábla'!E11</f>
        <v>220000000</v>
      </c>
      <c r="C32" s="65">
        <f>'3.sz.tábla'!F11</f>
        <v>223937292</v>
      </c>
      <c r="D32" s="65">
        <f>'3.sz.tábla'!G11</f>
        <v>209803439</v>
      </c>
      <c r="E32" s="65">
        <f>'3.sz.tábla'!H11</f>
        <v>209803439</v>
      </c>
      <c r="F32" s="65">
        <f>'3.sz.tábla'!I11</f>
        <v>209803439</v>
      </c>
      <c r="G32" s="13" t="s">
        <v>178</v>
      </c>
      <c r="H32" s="71">
        <f>'3.sz.tábla'!E23</f>
        <v>26961084</v>
      </c>
      <c r="I32" s="71">
        <f>'3.sz.tábla'!F23</f>
        <v>26961084</v>
      </c>
      <c r="J32" s="71">
        <f>'3.sz.tábla'!G23</f>
        <v>26961084</v>
      </c>
      <c r="K32" s="71">
        <f>'3.sz.tábla'!H23</f>
        <v>26961084</v>
      </c>
      <c r="L32" s="261">
        <f>'3.sz.tábla'!I23</f>
        <v>26961084</v>
      </c>
    </row>
    <row r="33" spans="1:12" ht="30" customHeight="1" x14ac:dyDescent="0.25">
      <c r="A33" s="13" t="s">
        <v>139</v>
      </c>
      <c r="B33" s="65">
        <f>'3.sz.tábla'!E12</f>
        <v>0</v>
      </c>
      <c r="C33" s="65">
        <f>'3.sz.tábla'!F12</f>
        <v>0</v>
      </c>
      <c r="D33" s="65">
        <f>'3.sz.tábla'!G12</f>
        <v>0</v>
      </c>
      <c r="E33" s="65">
        <f>'3.sz.tábla'!H12</f>
        <v>0</v>
      </c>
      <c r="F33" s="65">
        <f>'3.sz.tábla'!I12</f>
        <v>29070256</v>
      </c>
      <c r="G33" s="13" t="s">
        <v>179</v>
      </c>
      <c r="H33" s="71">
        <f>'3.sz.tábla'!E24</f>
        <v>24343673</v>
      </c>
      <c r="I33" s="71">
        <f>'3.sz.tábla'!F24</f>
        <v>24343673</v>
      </c>
      <c r="J33" s="71">
        <f>'3.sz.tábla'!G24</f>
        <v>24343673</v>
      </c>
      <c r="K33" s="71">
        <f>'3.sz.tábla'!H24</f>
        <v>24343673</v>
      </c>
      <c r="L33" s="261">
        <f>'3.sz.tábla'!I24</f>
        <v>24343673</v>
      </c>
    </row>
    <row r="34" spans="1:12" ht="15.75" x14ac:dyDescent="0.25">
      <c r="A34" s="12" t="s">
        <v>140</v>
      </c>
      <c r="B34" s="65">
        <f>'3.sz.tábla'!E13</f>
        <v>0</v>
      </c>
      <c r="C34" s="65">
        <f>'3.sz.tábla'!F13</f>
        <v>0</v>
      </c>
      <c r="D34" s="65">
        <f>'3.sz.tábla'!G13</f>
        <v>0</v>
      </c>
      <c r="E34" s="65">
        <f>'3.sz.tábla'!H13</f>
        <v>0</v>
      </c>
      <c r="F34" s="65">
        <f>'3.sz.tábla'!I13</f>
        <v>0</v>
      </c>
      <c r="G34" s="12" t="s">
        <v>140</v>
      </c>
      <c r="H34" s="71">
        <f>'3.sz.tábla'!E25</f>
        <v>717539716</v>
      </c>
      <c r="I34" s="71">
        <f>'3.sz.tábla'!F25</f>
        <v>737928445</v>
      </c>
      <c r="J34" s="71">
        <f>'3.sz.tábla'!G25</f>
        <v>740820675</v>
      </c>
      <c r="K34" s="71">
        <f>'3.sz.tábla'!H25</f>
        <v>743397551</v>
      </c>
      <c r="L34" s="261">
        <f>'3.sz.tábla'!I25</f>
        <v>743551520</v>
      </c>
    </row>
    <row r="35" spans="1:12" ht="15.75" x14ac:dyDescent="0.25">
      <c r="A35" s="12"/>
      <c r="B35" s="65"/>
      <c r="C35" s="65"/>
      <c r="D35" s="65"/>
      <c r="E35" s="65"/>
      <c r="F35" s="11"/>
      <c r="G35" s="12"/>
      <c r="H35" s="71"/>
      <c r="I35" s="71"/>
      <c r="J35" s="71"/>
      <c r="K35" s="71"/>
      <c r="L35" s="11"/>
    </row>
    <row r="36" spans="1:12" ht="15.75" x14ac:dyDescent="0.25">
      <c r="A36" s="12"/>
      <c r="B36" s="65"/>
      <c r="C36" s="65"/>
      <c r="D36" s="65"/>
      <c r="E36" s="65"/>
      <c r="F36" s="11"/>
      <c r="G36" s="12"/>
      <c r="H36" s="71"/>
      <c r="I36" s="71"/>
      <c r="J36" s="71"/>
      <c r="K36" s="71"/>
      <c r="L36" s="11"/>
    </row>
    <row r="37" spans="1:12" ht="15.75" x14ac:dyDescent="0.25">
      <c r="A37" s="12"/>
      <c r="B37" s="65"/>
      <c r="C37" s="65"/>
      <c r="D37" s="65"/>
      <c r="E37" s="65"/>
      <c r="F37" s="11"/>
      <c r="G37" s="12"/>
      <c r="H37" s="71"/>
      <c r="I37" s="71"/>
      <c r="J37" s="71"/>
      <c r="K37" s="71"/>
      <c r="L37" s="11"/>
    </row>
    <row r="38" spans="1:12" ht="16.5" thickBot="1" x14ac:dyDescent="0.3">
      <c r="A38" s="17" t="s">
        <v>141</v>
      </c>
      <c r="B38" s="67">
        <f>B8+B30</f>
        <v>1773631062</v>
      </c>
      <c r="C38" s="67">
        <f t="shared" ref="C38:F38" si="12">C8+C30</f>
        <v>1865105757</v>
      </c>
      <c r="D38" s="67">
        <f>D8+D30</f>
        <v>1939244460</v>
      </c>
      <c r="E38" s="67">
        <f t="shared" si="12"/>
        <v>2000536990</v>
      </c>
      <c r="F38" s="263">
        <f t="shared" si="12"/>
        <v>1825939658</v>
      </c>
      <c r="G38" s="17" t="s">
        <v>142</v>
      </c>
      <c r="H38" s="74">
        <f>H8+H30</f>
        <v>1773631062</v>
      </c>
      <c r="I38" s="74">
        <f t="shared" ref="I38:L38" si="13">I8+I30</f>
        <v>1865105757</v>
      </c>
      <c r="J38" s="74">
        <f t="shared" si="13"/>
        <v>1939244460</v>
      </c>
      <c r="K38" s="74">
        <f t="shared" si="13"/>
        <v>2000536990</v>
      </c>
      <c r="L38" s="266">
        <f t="shared" si="13"/>
        <v>1526157371</v>
      </c>
    </row>
  </sheetData>
  <mergeCells count="5">
    <mergeCell ref="A4:L4"/>
    <mergeCell ref="G6:L6"/>
    <mergeCell ref="A6:F6"/>
    <mergeCell ref="A2:L2"/>
    <mergeCell ref="A1:L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D21" sqref="D21"/>
    </sheetView>
  </sheetViews>
  <sheetFormatPr defaultRowHeight="15" x14ac:dyDescent="0.25"/>
  <cols>
    <col min="1" max="1" width="70.5703125" bestFit="1" customWidth="1"/>
    <col min="2" max="2" width="14.28515625" bestFit="1" customWidth="1"/>
  </cols>
  <sheetData>
    <row r="1" spans="1:8" ht="15.75" x14ac:dyDescent="0.25">
      <c r="A1" s="420" t="s">
        <v>411</v>
      </c>
      <c r="B1" s="420"/>
      <c r="C1" s="270"/>
      <c r="D1" s="270"/>
      <c r="E1" s="270"/>
      <c r="F1" s="270"/>
      <c r="G1" s="270"/>
      <c r="H1" s="270"/>
    </row>
    <row r="2" spans="1:8" ht="15.75" x14ac:dyDescent="0.25">
      <c r="A2" s="420" t="s">
        <v>207</v>
      </c>
      <c r="B2" s="420"/>
    </row>
    <row r="3" spans="1:8" ht="15.75" x14ac:dyDescent="0.25">
      <c r="A3" s="420" t="s">
        <v>208</v>
      </c>
      <c r="B3" s="420"/>
    </row>
    <row r="4" spans="1:8" ht="15.75" x14ac:dyDescent="0.25">
      <c r="A4" s="271"/>
      <c r="B4" s="271"/>
    </row>
    <row r="5" spans="1:8" ht="15.75" x14ac:dyDescent="0.25">
      <c r="A5" s="271"/>
      <c r="B5" s="271"/>
    </row>
    <row r="6" spans="1:8" ht="15.75" x14ac:dyDescent="0.25">
      <c r="A6" s="420"/>
      <c r="B6" s="420"/>
    </row>
    <row r="7" spans="1:8" ht="15.75" x14ac:dyDescent="0.25">
      <c r="A7" s="420"/>
      <c r="B7" s="420"/>
    </row>
    <row r="8" spans="1:8" ht="15.75" x14ac:dyDescent="0.25">
      <c r="A8" s="271"/>
      <c r="B8" s="271"/>
    </row>
    <row r="9" spans="1:8" ht="15.75" x14ac:dyDescent="0.25">
      <c r="A9" s="271"/>
      <c r="B9" s="271"/>
    </row>
    <row r="10" spans="1:8" ht="16.5" thickBot="1" x14ac:dyDescent="0.3">
      <c r="A10" s="271"/>
      <c r="B10" s="272" t="s">
        <v>209</v>
      </c>
    </row>
    <row r="11" spans="1:8" ht="15.75" x14ac:dyDescent="0.25">
      <c r="A11" s="273" t="s">
        <v>210</v>
      </c>
      <c r="B11" s="274">
        <v>1587065963</v>
      </c>
    </row>
    <row r="12" spans="1:8" ht="15.75" x14ac:dyDescent="0.25">
      <c r="A12" s="275" t="s">
        <v>211</v>
      </c>
      <c r="B12" s="276">
        <v>731301094</v>
      </c>
    </row>
    <row r="13" spans="1:8" ht="15.75" x14ac:dyDescent="0.25">
      <c r="A13" s="277" t="s">
        <v>212</v>
      </c>
      <c r="B13" s="278">
        <f>B11-B12</f>
        <v>855764869</v>
      </c>
    </row>
    <row r="14" spans="1:8" ht="15.75" x14ac:dyDescent="0.25">
      <c r="A14" s="275" t="s">
        <v>213</v>
      </c>
      <c r="B14" s="276">
        <v>238873695</v>
      </c>
    </row>
    <row r="15" spans="1:8" ht="15.75" x14ac:dyDescent="0.25">
      <c r="A15" s="275" t="s">
        <v>214</v>
      </c>
      <c r="B15" s="276">
        <v>794856277</v>
      </c>
    </row>
    <row r="16" spans="1:8" ht="15.75" x14ac:dyDescent="0.25">
      <c r="A16" s="277" t="s">
        <v>215</v>
      </c>
      <c r="B16" s="278">
        <f>B14-B15</f>
        <v>-555982582</v>
      </c>
    </row>
    <row r="17" spans="1:2" ht="15.75" x14ac:dyDescent="0.25">
      <c r="A17" s="279" t="s">
        <v>216</v>
      </c>
      <c r="B17" s="280">
        <f>B13+B16</f>
        <v>299782287</v>
      </c>
    </row>
    <row r="18" spans="1:2" ht="15.75" x14ac:dyDescent="0.25">
      <c r="A18" s="275" t="s">
        <v>217</v>
      </c>
      <c r="B18" s="281"/>
    </row>
    <row r="19" spans="1:2" ht="15.75" x14ac:dyDescent="0.25">
      <c r="A19" s="275" t="s">
        <v>218</v>
      </c>
      <c r="B19" s="281"/>
    </row>
    <row r="20" spans="1:2" ht="15.75" x14ac:dyDescent="0.25">
      <c r="A20" s="282" t="s">
        <v>219</v>
      </c>
      <c r="B20" s="281">
        <f>B18-B19</f>
        <v>0</v>
      </c>
    </row>
    <row r="21" spans="1:2" ht="15.75" x14ac:dyDescent="0.25">
      <c r="A21" s="275" t="s">
        <v>220</v>
      </c>
      <c r="B21" s="281"/>
    </row>
    <row r="22" spans="1:2" ht="15.75" x14ac:dyDescent="0.25">
      <c r="A22" s="283" t="s">
        <v>221</v>
      </c>
      <c r="B22" s="284"/>
    </row>
    <row r="23" spans="1:2" ht="15.75" x14ac:dyDescent="0.25">
      <c r="A23" s="285" t="s">
        <v>222</v>
      </c>
      <c r="B23" s="286">
        <f>B21-B22</f>
        <v>0</v>
      </c>
    </row>
    <row r="24" spans="1:2" ht="15.75" x14ac:dyDescent="0.25">
      <c r="A24" s="287" t="s">
        <v>223</v>
      </c>
      <c r="B24" s="284">
        <f>B20+B23</f>
        <v>0</v>
      </c>
    </row>
    <row r="25" spans="1:2" ht="15.75" x14ac:dyDescent="0.25">
      <c r="A25" s="287" t="s">
        <v>224</v>
      </c>
      <c r="B25" s="288">
        <f>B17+B24</f>
        <v>299782287</v>
      </c>
    </row>
    <row r="26" spans="1:2" ht="15.75" x14ac:dyDescent="0.25">
      <c r="A26" s="287" t="s">
        <v>225</v>
      </c>
      <c r="B26" s="289">
        <v>0</v>
      </c>
    </row>
    <row r="27" spans="1:2" ht="15.75" x14ac:dyDescent="0.25">
      <c r="A27" s="287" t="s">
        <v>226</v>
      </c>
      <c r="B27" s="284"/>
    </row>
    <row r="28" spans="1:2" ht="15.75" x14ac:dyDescent="0.25">
      <c r="A28" s="287" t="s">
        <v>227</v>
      </c>
      <c r="B28" s="284"/>
    </row>
    <row r="29" spans="1:2" ht="16.5" thickBot="1" x14ac:dyDescent="0.3">
      <c r="A29" s="290" t="s">
        <v>228</v>
      </c>
      <c r="B29" s="291"/>
    </row>
  </sheetData>
  <mergeCells count="5">
    <mergeCell ref="A1:B1"/>
    <mergeCell ref="A2:B2"/>
    <mergeCell ref="A3:B3"/>
    <mergeCell ref="A6:B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1.sz.tábla</vt:lpstr>
      <vt:lpstr>2.sz.tábla</vt:lpstr>
      <vt:lpstr>2.1.sz.tábla</vt:lpstr>
      <vt:lpstr>2.2.sz.tábla</vt:lpstr>
      <vt:lpstr>2.3.sz.tábla</vt:lpstr>
      <vt:lpstr>3.sz.tábla</vt:lpstr>
      <vt:lpstr>3.1.sz.tábla</vt:lpstr>
      <vt:lpstr>4.sz.tábla</vt:lpstr>
      <vt:lpstr>5.sz.tábla</vt:lpstr>
      <vt:lpstr>6.sz.tábla</vt:lpstr>
      <vt:lpstr>7.sz.tábla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2026-05-19T09:19:00Z</dcterms:modified>
</cp:coreProperties>
</file>